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so\ISO 9001.2015\9001 2015 QMS DOCS\8.0 - Operation\8.2\Forms\"/>
    </mc:Choice>
  </mc:AlternateContent>
  <xr:revisionPtr revIDLastSave="0" documentId="13_ncr:1_{071F1CCF-D6D1-43A1-B8C1-EACB3480CF24}" xr6:coauthVersionLast="47" xr6:coauthVersionMax="47" xr10:uidLastSave="{00000000-0000-0000-0000-000000000000}"/>
  <bookViews>
    <workbookView xWindow="-120" yWindow="-120" windowWidth="29040" windowHeight="15840" tabRatio="668" xr2:uid="{6C2F759C-8A8E-4BAD-A10C-4620F8963C4E}"/>
  </bookViews>
  <sheets>
    <sheet name="PQM Setup Sheet" sheetId="4" r:id="rId1"/>
    <sheet name="Water Diagram" sheetId="8" r:id="rId2"/>
    <sheet name="PQM Data" sheetId="5" r:id="rId3"/>
    <sheet name="Inspection Report and Print" sheetId="6" r:id="rId4"/>
    <sheet name="Material Datasheet" sheetId="7" r:id="rId5"/>
    <sheet name="Process Testing" sheetId="1" r:id="rId6"/>
    <sheet name="DII Process Sheet" sheetId="3" r:id="rId7"/>
    <sheet name="Press info data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7" i="1" l="1"/>
  <c r="AH38" i="1"/>
  <c r="AH39" i="1"/>
  <c r="AH40" i="1"/>
  <c r="AH41" i="1"/>
  <c r="AH42" i="1"/>
  <c r="AH43" i="1"/>
  <c r="AH44" i="1"/>
  <c r="AH45" i="1"/>
  <c r="AH36" i="1"/>
  <c r="AF36" i="1"/>
  <c r="AF45" i="1"/>
  <c r="AF44" i="1"/>
  <c r="AF43" i="1"/>
  <c r="AF42" i="1"/>
  <c r="AF41" i="1"/>
  <c r="AF40" i="1"/>
  <c r="AF39" i="1"/>
  <c r="AF38" i="1"/>
  <c r="AF37" i="1"/>
  <c r="H19" i="1"/>
  <c r="K19" i="1"/>
  <c r="H20" i="1"/>
  <c r="K20" i="1"/>
  <c r="H21" i="1"/>
  <c r="K21" i="1"/>
  <c r="H22" i="1"/>
  <c r="K22" i="1"/>
  <c r="H23" i="1"/>
  <c r="K23" i="1"/>
  <c r="H24" i="1"/>
  <c r="K24" i="1"/>
  <c r="H25" i="1"/>
  <c r="K25" i="1"/>
  <c r="H26" i="1"/>
  <c r="K26" i="1"/>
  <c r="H27" i="1"/>
  <c r="K27" i="1"/>
  <c r="H28" i="1"/>
  <c r="K28" i="1"/>
  <c r="C4" i="4"/>
  <c r="J24" i="4"/>
  <c r="K6" i="4" l="1"/>
  <c r="U7" i="3"/>
  <c r="U18" i="3" s="1"/>
  <c r="Y40" i="3"/>
  <c r="AA40" i="3" s="1"/>
  <c r="Y39" i="3"/>
  <c r="AA39" i="3" s="1"/>
  <c r="Y38" i="3"/>
  <c r="AA38" i="3" s="1"/>
  <c r="AA35" i="3" s="1"/>
  <c r="Y37" i="3"/>
  <c r="AA37" i="3" s="1"/>
  <c r="Y36" i="3"/>
  <c r="AA36" i="3" s="1"/>
  <c r="Y22" i="3"/>
  <c r="Y14" i="3"/>
  <c r="AA14" i="3" s="1"/>
  <c r="Y13" i="3"/>
  <c r="AA13" i="3" s="1"/>
  <c r="Y12" i="3"/>
  <c r="AA12" i="3" s="1"/>
  <c r="Y9" i="3"/>
  <c r="AA9" i="3" s="1"/>
  <c r="Y8" i="3"/>
  <c r="AA8" i="3" s="1"/>
  <c r="AA6" i="3"/>
  <c r="Y7" i="3" l="1"/>
  <c r="Y18" i="3" s="1"/>
  <c r="AA18" i="3" s="1"/>
  <c r="Y35" i="3"/>
  <c r="Y41" i="3" s="1"/>
  <c r="AA41" i="3" s="1"/>
  <c r="AA7" i="3" l="1"/>
  <c r="E36" i="2"/>
  <c r="W5" i="1"/>
  <c r="W4" i="1"/>
  <c r="W3" i="1"/>
  <c r="W2" i="1"/>
  <c r="S13" i="1" l="1"/>
  <c r="S12" i="1"/>
  <c r="S11" i="1"/>
  <c r="AB10" i="1" s="1"/>
  <c r="S10" i="1"/>
  <c r="AB13" i="1" l="1"/>
  <c r="AB11" i="1"/>
  <c r="AB12" i="1"/>
</calcChain>
</file>

<file path=xl/sharedStrings.xml><?xml version="1.0" encoding="utf-8"?>
<sst xmlns="http://schemas.openxmlformats.org/spreadsheetml/2006/main" count="501" uniqueCount="360">
  <si>
    <t>Date:</t>
  </si>
  <si>
    <t>Mold #:</t>
  </si>
  <si>
    <t>Description:</t>
  </si>
  <si>
    <t>Cavities:</t>
  </si>
  <si>
    <t>Rev #:</t>
  </si>
  <si>
    <t>Material:</t>
  </si>
  <si>
    <t>Press Name:</t>
  </si>
  <si>
    <t>Press #:</t>
  </si>
  <si>
    <t>Max System Hyd. Pressure:</t>
  </si>
  <si>
    <t>psi</t>
  </si>
  <si>
    <t xml:space="preserve">Max Shot Size </t>
  </si>
  <si>
    <t>mm</t>
  </si>
  <si>
    <t>Press Name</t>
  </si>
  <si>
    <t>iR</t>
  </si>
  <si>
    <t>Screw Dia (mm)</t>
  </si>
  <si>
    <t>Max Shot (oz)</t>
  </si>
  <si>
    <t>Max Hydr (psi)</t>
  </si>
  <si>
    <t>Tonage</t>
  </si>
  <si>
    <t>Tie Bar Spacing</t>
  </si>
  <si>
    <t>Platten Size</t>
  </si>
  <si>
    <t>Min. Mold Thickness</t>
  </si>
  <si>
    <t>Day Light</t>
  </si>
  <si>
    <t>Press #</t>
  </si>
  <si>
    <t>Robot Model #</t>
  </si>
  <si>
    <t>Patton</t>
  </si>
  <si>
    <t>32.28 x 32.28</t>
  </si>
  <si>
    <t>46.85 x 46.85</t>
  </si>
  <si>
    <t>RA II-*-400</t>
  </si>
  <si>
    <t>Goliath</t>
  </si>
  <si>
    <t xml:space="preserve">43.3 x 43.3 </t>
  </si>
  <si>
    <t>60.6 x 60.6</t>
  </si>
  <si>
    <t>YA II-800</t>
  </si>
  <si>
    <t>David</t>
  </si>
  <si>
    <t>60.5 60.5</t>
  </si>
  <si>
    <t>RA II-*-800</t>
  </si>
  <si>
    <t>Bubba</t>
  </si>
  <si>
    <t>32.3 x 32.3</t>
  </si>
  <si>
    <t>47 x 47</t>
  </si>
  <si>
    <t>YC II-600</t>
  </si>
  <si>
    <t>Snoopy</t>
  </si>
  <si>
    <t>28.93 x 28.93</t>
  </si>
  <si>
    <t>41.5 x 41.5</t>
  </si>
  <si>
    <t>ATC II-300</t>
  </si>
  <si>
    <t>Sasquatch</t>
  </si>
  <si>
    <t>RC II-400</t>
  </si>
  <si>
    <t>Cobra</t>
  </si>
  <si>
    <t>32.28 x 32 x 28</t>
  </si>
  <si>
    <t>HRX III-350swi</t>
  </si>
  <si>
    <t>Ricky Bobby</t>
  </si>
  <si>
    <t>YA II-400</t>
  </si>
  <si>
    <t>Jeff Gordon</t>
  </si>
  <si>
    <t>18.1 x 18.1</t>
  </si>
  <si>
    <t>24.4 x 24.4</t>
  </si>
  <si>
    <t>ATC-150</t>
  </si>
  <si>
    <t>Humpty Dumpty</t>
  </si>
  <si>
    <t>18 x 18</t>
  </si>
  <si>
    <t>450-GII B</t>
  </si>
  <si>
    <t>Sheldon</t>
  </si>
  <si>
    <t>16.5 x 16.5</t>
  </si>
  <si>
    <t>22.8 x 22.8</t>
  </si>
  <si>
    <t>America</t>
  </si>
  <si>
    <t>12.79 x 27.79</t>
  </si>
  <si>
    <t>18.8 x 18.8</t>
  </si>
  <si>
    <t>550-GII B</t>
  </si>
  <si>
    <t>Olaf</t>
  </si>
  <si>
    <t>Venus</t>
  </si>
  <si>
    <t xml:space="preserve">18.1 x 18.1 </t>
  </si>
  <si>
    <t>25.4 x 25.4</t>
  </si>
  <si>
    <t>Rusty</t>
  </si>
  <si>
    <t>ATC II-150</t>
  </si>
  <si>
    <t>Willy Wonka</t>
  </si>
  <si>
    <t>12.8 x 12.8</t>
  </si>
  <si>
    <t>18.82 x 18.82</t>
  </si>
  <si>
    <t>HOP Five 450</t>
  </si>
  <si>
    <t>Dr Jekyll</t>
  </si>
  <si>
    <t>12.79 x 12.79</t>
  </si>
  <si>
    <t>Mr Hyde</t>
  </si>
  <si>
    <t>Small Fry</t>
  </si>
  <si>
    <t>10.23 x 10.23</t>
  </si>
  <si>
    <t>14.5 x 14.5</t>
  </si>
  <si>
    <t>Barbara</t>
  </si>
  <si>
    <t>22 x 22</t>
  </si>
  <si>
    <t>31.4 x 31.4</t>
  </si>
  <si>
    <t>RA II-*-150</t>
  </si>
  <si>
    <t>Rocky</t>
  </si>
  <si>
    <t>24.4 x 25.4</t>
  </si>
  <si>
    <t>Doc Holiday</t>
  </si>
  <si>
    <t>20.9 x 20.9</t>
  </si>
  <si>
    <t>30.3 x 30.3</t>
  </si>
  <si>
    <t>ATC-300s</t>
  </si>
  <si>
    <t>Cosmo</t>
  </si>
  <si>
    <t>Stewart</t>
  </si>
  <si>
    <t>26 x 26</t>
  </si>
  <si>
    <t>37.5 x 37.5</t>
  </si>
  <si>
    <t>Belle</t>
  </si>
  <si>
    <t>25.9 x 25.9</t>
  </si>
  <si>
    <t>24.2 x 24.2</t>
  </si>
  <si>
    <t>YC II-250</t>
  </si>
  <si>
    <t>Sunshine</t>
  </si>
  <si>
    <t>Twin Shot</t>
  </si>
  <si>
    <t>4.6525 x 25.9</t>
  </si>
  <si>
    <t>35.5 x 35.5</t>
  </si>
  <si>
    <t>Uncle Grandpa</t>
  </si>
  <si>
    <t>20 x 20</t>
  </si>
  <si>
    <t>28.7 x 28.7</t>
  </si>
  <si>
    <t>Roadrunner</t>
  </si>
  <si>
    <t>Trump</t>
  </si>
  <si>
    <t>28.9 x 28.9</t>
  </si>
  <si>
    <t>ATC III-300</t>
  </si>
  <si>
    <t>Rooster</t>
  </si>
  <si>
    <t>28.94 x 28.94</t>
  </si>
  <si>
    <t xml:space="preserve">41.54 x 51.54 </t>
  </si>
  <si>
    <t>Customer:</t>
  </si>
  <si>
    <t>Intensification Ratio:</t>
  </si>
  <si>
    <t>Screw Dia.:</t>
  </si>
  <si>
    <t>Robot:</t>
  </si>
  <si>
    <t>Cooling Unit:</t>
  </si>
  <si>
    <t>Press Water</t>
  </si>
  <si>
    <t xml:space="preserve">Thermolator </t>
  </si>
  <si>
    <t>High Temp Thermolator</t>
  </si>
  <si>
    <t xml:space="preserve">Chiller </t>
  </si>
  <si>
    <t xml:space="preserve">Oil Heater </t>
  </si>
  <si>
    <t>Yes</t>
  </si>
  <si>
    <t>No</t>
  </si>
  <si>
    <t>Date Formula</t>
  </si>
  <si>
    <t>Picker</t>
  </si>
  <si>
    <t>Mold Base:</t>
  </si>
  <si>
    <t>Mold Size L x W x H:</t>
  </si>
  <si>
    <t>Filled out by:</t>
  </si>
  <si>
    <t xml:space="preserve">Plastic Melt Temperature Range </t>
  </si>
  <si>
    <t xml:space="preserve">Low </t>
  </si>
  <si>
    <t xml:space="preserve">High </t>
  </si>
  <si>
    <t>Actual</t>
  </si>
  <si>
    <t xml:space="preserve">Pressure Loss Study </t>
  </si>
  <si>
    <t xml:space="preserve">Total Pressure to Fill the Part </t>
  </si>
  <si>
    <t>Air Shot Pressure</t>
  </si>
  <si>
    <t xml:space="preserve">Pressure through Nozzle, Sprue and Runner </t>
  </si>
  <si>
    <t>Pressure through Nozzle, Runner and Gate</t>
  </si>
  <si>
    <t>f</t>
  </si>
  <si>
    <t xml:space="preserve">Part Fill Balance @ Fill Only </t>
  </si>
  <si>
    <t>Cavity 1</t>
  </si>
  <si>
    <t>Cavity 2</t>
  </si>
  <si>
    <t>Cavity 3</t>
  </si>
  <si>
    <t>Cavity 4</t>
  </si>
  <si>
    <t>Cavity 5</t>
  </si>
  <si>
    <t>Cavity 6</t>
  </si>
  <si>
    <t>Shot #</t>
  </si>
  <si>
    <t xml:space="preserve">Gate Seal Study </t>
  </si>
  <si>
    <t>Cavity 7</t>
  </si>
  <si>
    <t>Cavity 8</t>
  </si>
  <si>
    <t>Cavity 9</t>
  </si>
  <si>
    <t>Cavity 10</t>
  </si>
  <si>
    <t>Cavity 11</t>
  </si>
  <si>
    <t>Cavity 12</t>
  </si>
  <si>
    <t xml:space="preserve">P/N: </t>
  </si>
  <si>
    <t>Desc:</t>
  </si>
  <si>
    <t>Customer</t>
  </si>
  <si>
    <t>Date</t>
  </si>
  <si>
    <t>Mach #</t>
  </si>
  <si>
    <t>Std Cycle</t>
  </si>
  <si>
    <t>Rev.</t>
  </si>
  <si>
    <t>Ton</t>
  </si>
  <si>
    <t>Actual C.</t>
  </si>
  <si>
    <t>M.Peña</t>
  </si>
  <si>
    <t>Running Mode</t>
  </si>
  <si>
    <t>Robot</t>
  </si>
  <si>
    <r>
      <t xml:space="preserve">Pt. Wt. </t>
    </r>
    <r>
      <rPr>
        <sz val="8"/>
        <color theme="1"/>
        <rFont val="Calibri"/>
        <family val="2"/>
        <scheme val="minor"/>
      </rPr>
      <t>lb</t>
    </r>
  </si>
  <si>
    <r>
      <t>Run Wt.</t>
    </r>
    <r>
      <rPr>
        <sz val="8"/>
        <color theme="1"/>
        <rFont val="Calibri"/>
        <family val="2"/>
        <scheme val="minor"/>
      </rPr>
      <t>lb</t>
    </r>
  </si>
  <si>
    <t>Material</t>
  </si>
  <si>
    <t># of cavities</t>
  </si>
  <si>
    <r>
      <t xml:space="preserve">Shot Wt. </t>
    </r>
    <r>
      <rPr>
        <sz val="8"/>
        <color theme="1"/>
        <rFont val="Calibri"/>
        <family val="2"/>
        <scheme val="minor"/>
      </rPr>
      <t>lb.</t>
    </r>
  </si>
  <si>
    <t xml:space="preserve">Color Feeder Settings </t>
  </si>
  <si>
    <r>
      <t xml:space="preserve">Shot Weight </t>
    </r>
    <r>
      <rPr>
        <sz val="8"/>
        <color theme="1"/>
        <rFont val="Calibri"/>
        <family val="2"/>
        <scheme val="minor"/>
      </rPr>
      <t>g</t>
    </r>
  </si>
  <si>
    <t>n/a</t>
  </si>
  <si>
    <t>LDR %</t>
  </si>
  <si>
    <t>Fill TM sec</t>
  </si>
  <si>
    <r>
      <t xml:space="preserve">Srw Most Fwd </t>
    </r>
    <r>
      <rPr>
        <sz val="8"/>
        <color theme="1"/>
        <rFont val="Calibri"/>
        <family val="2"/>
        <scheme val="minor"/>
      </rPr>
      <t>mm</t>
    </r>
  </si>
  <si>
    <r>
      <t xml:space="preserve">Inj. Peek Press </t>
    </r>
    <r>
      <rPr>
        <sz val="8"/>
        <color theme="1"/>
        <rFont val="Calibri"/>
        <family val="2"/>
        <scheme val="minor"/>
      </rPr>
      <t>psi</t>
    </r>
  </si>
  <si>
    <t>Hold P TM</t>
  </si>
  <si>
    <r>
      <t xml:space="preserve">Inj. End Pos. </t>
    </r>
    <r>
      <rPr>
        <sz val="8"/>
        <color theme="1"/>
        <rFont val="Calibri"/>
        <family val="2"/>
        <scheme val="minor"/>
      </rPr>
      <t>mm</t>
    </r>
  </si>
  <si>
    <r>
      <t xml:space="preserve">Plast TM </t>
    </r>
    <r>
      <rPr>
        <sz val="8"/>
        <color theme="1"/>
        <rFont val="Calibri"/>
        <family val="2"/>
        <scheme val="minor"/>
      </rPr>
      <t>sec</t>
    </r>
  </si>
  <si>
    <t xml:space="preserve">Distinction </t>
  </si>
  <si>
    <t xml:space="preserve">Forced Reject </t>
  </si>
  <si>
    <t>Freq. Error Stop</t>
  </si>
  <si>
    <t>Take out Prod.</t>
  </si>
  <si>
    <t>Molding Fault</t>
  </si>
  <si>
    <t xml:space="preserve">RJG # </t>
  </si>
  <si>
    <t>RJG Limit</t>
  </si>
  <si>
    <t>High</t>
  </si>
  <si>
    <t>Low</t>
  </si>
  <si>
    <t xml:space="preserve">Parameter Settings </t>
  </si>
  <si>
    <t>RGJ Actual</t>
  </si>
  <si>
    <r>
      <t xml:space="preserve">Fill TM </t>
    </r>
    <r>
      <rPr>
        <sz val="8"/>
        <color theme="1"/>
        <rFont val="Calibri"/>
        <family val="2"/>
        <scheme val="minor"/>
      </rPr>
      <t>sec</t>
    </r>
  </si>
  <si>
    <r>
      <t xml:space="preserve">         SrwMost Fwd </t>
    </r>
    <r>
      <rPr>
        <sz val="8"/>
        <color theme="1"/>
        <rFont val="Calibri"/>
        <family val="2"/>
        <scheme val="minor"/>
      </rPr>
      <t>mm</t>
    </r>
  </si>
  <si>
    <r>
      <t xml:space="preserve">               Inj End Pos </t>
    </r>
    <r>
      <rPr>
        <sz val="8"/>
        <color theme="1"/>
        <rFont val="Calibri"/>
        <family val="2"/>
        <scheme val="minor"/>
      </rPr>
      <t>mm</t>
    </r>
  </si>
  <si>
    <r>
      <t xml:space="preserve">          Inj Peek Press </t>
    </r>
    <r>
      <rPr>
        <sz val="8"/>
        <color theme="1"/>
        <rFont val="Calibri"/>
        <family val="2"/>
        <scheme val="minor"/>
      </rPr>
      <t>psi</t>
    </r>
  </si>
  <si>
    <t>STD</t>
  </si>
  <si>
    <t>Range</t>
  </si>
  <si>
    <t>Check/Verify k/o rod Length Before setting into press</t>
  </si>
  <si>
    <r>
      <t xml:space="preserve">Cycle TM </t>
    </r>
    <r>
      <rPr>
        <sz val="8"/>
        <color theme="1"/>
        <rFont val="Calibri"/>
        <family val="2"/>
        <scheme val="minor"/>
      </rPr>
      <t>sec</t>
    </r>
  </si>
  <si>
    <t># k/o rods</t>
  </si>
  <si>
    <t xml:space="preserve">Ej. Tie in </t>
  </si>
  <si>
    <t>to Butterfly</t>
  </si>
  <si>
    <t>K/O ROD LAYOUT red       indicates the location</t>
  </si>
  <si>
    <t>Ej. Switch</t>
  </si>
  <si>
    <t>Screwed in</t>
  </si>
  <si>
    <t>Nozzle Tip</t>
  </si>
  <si>
    <t>Type</t>
  </si>
  <si>
    <t>Radius</t>
  </si>
  <si>
    <t>Length</t>
  </si>
  <si>
    <t>Orifice</t>
  </si>
  <si>
    <t>Nozzle Body Length</t>
  </si>
  <si>
    <t xml:space="preserve">Variac use % </t>
  </si>
  <si>
    <t xml:space="preserve">Set up Notes </t>
  </si>
  <si>
    <t xml:space="preserve">Verify setup before releasing to Tech/Supervisor (make sure area is cleaned) </t>
  </si>
  <si>
    <t xml:space="preserve">Setup: </t>
  </si>
  <si>
    <t>Drying:                                                                   Moisture Level:</t>
  </si>
  <si>
    <t xml:space="preserve">Robot: </t>
  </si>
  <si>
    <t xml:space="preserve">Molding Notes </t>
  </si>
  <si>
    <t>Clean VENTS and verify setup before starting this job</t>
  </si>
  <si>
    <t>Leave DISTINCTION OFF for the first 20-30 minutes then turn ON (let process settle)</t>
  </si>
  <si>
    <t>This process is based on PQ DATA of 2000 cycles Analysis Start:xxxx/xx/xx xx:xx:xx End: xxxx/xx/xx xx:xx:xx</t>
  </si>
  <si>
    <t>STATIONARY WATER DIAGRAM</t>
  </si>
  <si>
    <t>MOVABLE WATER DIAGRAM</t>
  </si>
  <si>
    <t>Thermolator</t>
  </si>
  <si>
    <t>Temperature Setting:</t>
  </si>
  <si>
    <t>IN =</t>
  </si>
  <si>
    <t xml:space="preserve">Press Water </t>
  </si>
  <si>
    <t>OUT =</t>
  </si>
  <si>
    <t>High Temp Thermo</t>
  </si>
  <si>
    <t>LOOP =</t>
  </si>
  <si>
    <t>NON - OPERATOR SIDE</t>
  </si>
  <si>
    <t>OPERATOR            SIDE</t>
  </si>
  <si>
    <t>OPERATOR              SIDE</t>
  </si>
  <si>
    <t>NON - OPERATOR     SIDE</t>
  </si>
  <si>
    <t>STATIONARY HALF          (VIEW FROM PARTING LINE)</t>
  </si>
  <si>
    <t>MOVABLE HALF (VIEW FROM PARTING LINE)</t>
  </si>
  <si>
    <t>Special Instructions:</t>
  </si>
  <si>
    <t>Spacial Instructions:</t>
  </si>
  <si>
    <t>Nozzle</t>
  </si>
  <si>
    <t>Sprue and Runner</t>
  </si>
  <si>
    <t>Gate</t>
  </si>
  <si>
    <t>Part</t>
  </si>
  <si>
    <t>Name</t>
  </si>
  <si>
    <t>Mold #</t>
  </si>
  <si>
    <t># of Cavities</t>
  </si>
  <si>
    <t>Material Type</t>
  </si>
  <si>
    <t>Color</t>
  </si>
  <si>
    <t>Template Name (Optional):</t>
  </si>
  <si>
    <t>Melt Temp (°F or °C)</t>
  </si>
  <si>
    <t>Recovery Time (sec)</t>
  </si>
  <si>
    <t>Back Pressure (ppsi)</t>
  </si>
  <si>
    <t>Charge Delay (sec)</t>
  </si>
  <si>
    <t>Volume (in3)</t>
  </si>
  <si>
    <t>Fill Time</t>
  </si>
  <si>
    <t>Fill Only Part(s) Weight   (g)</t>
  </si>
  <si>
    <t>Mold Shot (ppsi)</t>
  </si>
  <si>
    <t>Air Shot (ppsi)</t>
  </si>
  <si>
    <t>Hold Time (sec)</t>
  </si>
  <si>
    <t>Hold Pressure (ppsi)</t>
  </si>
  <si>
    <t>Final Part Weight  (g)</t>
  </si>
  <si>
    <t>Gate Seal Time  (sec)</t>
  </si>
  <si>
    <t>Cooling Timer</t>
  </si>
  <si>
    <t>Cooling Temp IN (°F or °C)</t>
  </si>
  <si>
    <t>Cooling Temp OUT (°F or °C)</t>
  </si>
  <si>
    <t>Coolant Flow (gpm)</t>
  </si>
  <si>
    <t>Clamp Force (ton)</t>
  </si>
  <si>
    <t>Clamp Type</t>
  </si>
  <si>
    <t>Cycle Time (sec)</t>
  </si>
  <si>
    <t>Shot Size (mm)</t>
  </si>
  <si>
    <t>Transfer (mm)</t>
  </si>
  <si>
    <t>Metric Input</t>
  </si>
  <si>
    <t>Estatblished Process</t>
  </si>
  <si>
    <t>Transfer Process</t>
  </si>
  <si>
    <t>Fill Position Settings</t>
  </si>
  <si>
    <t>Metric</t>
  </si>
  <si>
    <t>New Fill Position Settings</t>
  </si>
  <si>
    <t>Inches</t>
  </si>
  <si>
    <t>Screw Diameter</t>
  </si>
  <si>
    <t>in.</t>
  </si>
  <si>
    <t>Shot Size</t>
  </si>
  <si>
    <t>Transfer Position</t>
  </si>
  <si>
    <t>Transfer Postion</t>
  </si>
  <si>
    <t>Cushion</t>
  </si>
  <si>
    <t>Recovery Position Settings</t>
  </si>
  <si>
    <t>New Recovery Position Settings</t>
  </si>
  <si>
    <t>Decompression Before</t>
  </si>
  <si>
    <t>Plasticizing Stroke</t>
  </si>
  <si>
    <t>Decompression After</t>
  </si>
  <si>
    <t>sec</t>
  </si>
  <si>
    <t>Fill Speed</t>
  </si>
  <si>
    <t>New Fill Speed Setting Metric</t>
  </si>
  <si>
    <t>Fill Speed in Linear Distance</t>
  </si>
  <si>
    <t>mm/sec</t>
  </si>
  <si>
    <t>in/sec</t>
  </si>
  <si>
    <t>Recovery Time</t>
  </si>
  <si>
    <t>Recovery Speed</t>
  </si>
  <si>
    <t>RPM</t>
  </si>
  <si>
    <t>New Recovery Speed</t>
  </si>
  <si>
    <t>Screw RPM</t>
  </si>
  <si>
    <t>Legend</t>
  </si>
  <si>
    <t>Input Fields</t>
  </si>
  <si>
    <t>Formula Fields</t>
  </si>
  <si>
    <t>Output Fields</t>
  </si>
  <si>
    <t>Volumes</t>
  </si>
  <si>
    <t>Cubic</t>
  </si>
  <si>
    <t>cm's</t>
  </si>
  <si>
    <r>
      <t>cm</t>
    </r>
    <r>
      <rPr>
        <sz val="10"/>
        <rFont val="Arial"/>
        <family val="2"/>
      </rPr>
      <t>³</t>
    </r>
  </si>
  <si>
    <r>
      <t>in</t>
    </r>
    <r>
      <rPr>
        <sz val="10"/>
        <rFont val="Arial"/>
        <family val="2"/>
      </rPr>
      <t>³</t>
    </r>
  </si>
  <si>
    <r>
      <t>cm</t>
    </r>
    <r>
      <rPr>
        <sz val="10"/>
        <rFont val="Arial"/>
        <family val="2"/>
      </rPr>
      <t>³</t>
    </r>
    <r>
      <rPr>
        <sz val="11"/>
        <color theme="1"/>
        <rFont val="Calibri"/>
        <family val="2"/>
        <scheme val="minor"/>
      </rPr>
      <t>/sec</t>
    </r>
  </si>
  <si>
    <r>
      <t>in</t>
    </r>
    <r>
      <rPr>
        <sz val="10"/>
        <rFont val="Arial"/>
        <family val="2"/>
      </rPr>
      <t>³</t>
    </r>
    <r>
      <rPr>
        <sz val="11"/>
        <color theme="1"/>
        <rFont val="Calibri"/>
        <family val="2"/>
        <scheme val="minor"/>
      </rPr>
      <t>/sec</t>
    </r>
  </si>
  <si>
    <t>NOTES:</t>
  </si>
  <si>
    <t>Use This Sheet if you're transfering this job to another press</t>
  </si>
  <si>
    <t>Machine Process Outputs</t>
  </si>
  <si>
    <t>gr</t>
  </si>
  <si>
    <t>Running MODE</t>
  </si>
  <si>
    <t>AUTO</t>
  </si>
  <si>
    <t>SEMI</t>
  </si>
  <si>
    <t>Nozzle Length (in)</t>
  </si>
  <si>
    <t>5"</t>
  </si>
  <si>
    <t xml:space="preserve">Check Water Flow to Ensure Proper Flow in each Circuit, any issues Found notify the Tool Room and your Supervisor </t>
  </si>
  <si>
    <t>6"</t>
  </si>
  <si>
    <t>Fill Only Shot Weight</t>
  </si>
  <si>
    <t>grams</t>
  </si>
  <si>
    <t>Fill TM (t)</t>
  </si>
  <si>
    <t>Pressure @ Xfer (psi)</t>
  </si>
  <si>
    <t>Shear Rate (1/t)</t>
  </si>
  <si>
    <t>Relative Viscosity</t>
  </si>
  <si>
    <t>ppsi</t>
  </si>
  <si>
    <t>Rheology study</t>
  </si>
  <si>
    <t>oz</t>
  </si>
  <si>
    <t>Water (Stationary)                                                                  (Movable)</t>
  </si>
  <si>
    <t xml:space="preserve">Nozzle Tip </t>
  </si>
  <si>
    <t>GP</t>
  </si>
  <si>
    <t xml:space="preserve">N </t>
  </si>
  <si>
    <t>F</t>
  </si>
  <si>
    <t>Nozzle Radius</t>
  </si>
  <si>
    <t xml:space="preserve">Nozzle Length </t>
  </si>
  <si>
    <t>3" Long</t>
  </si>
  <si>
    <t>6" Long</t>
  </si>
  <si>
    <t>sec            Filled out by</t>
  </si>
  <si>
    <t>TO MOLD</t>
  </si>
  <si>
    <t>TO BUTTFLY</t>
  </si>
  <si>
    <t xml:space="preserve">PQManager Trent and Data with Correlation </t>
  </si>
  <si>
    <t>Quick access to PQManager DATA:</t>
  </si>
  <si>
    <t>Correlation Check</t>
  </si>
  <si>
    <t>Displays the correlation and the contents, in order of strenght, based on the change specified in the monitor graph or monintor data.</t>
  </si>
  <si>
    <t>Also displays the scatter charts to the right, corresponding to the row numbers and their correlation coefficients.</t>
  </si>
  <si>
    <t>% Weight Increase</t>
  </si>
  <si>
    <t>Part    Weight   (grams)</t>
  </si>
  <si>
    <t>Hold Time    (t)</t>
  </si>
  <si>
    <t>Weight Increase,   (g)</t>
  </si>
  <si>
    <t>4 1/2"</t>
  </si>
  <si>
    <t>5 1/2"</t>
  </si>
  <si>
    <t>3"</t>
  </si>
  <si>
    <t>2 1/2"</t>
  </si>
  <si>
    <t>4"</t>
  </si>
  <si>
    <t>4" 1/2"</t>
  </si>
  <si>
    <t>A= 3"  /  B= 3"</t>
  </si>
  <si>
    <t>Custom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</si>
</sst>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\ ?/2"/>
    <numFmt numFmtId="165" formatCode="0.000"/>
    <numFmt numFmtId="166" formatCode="0.0"/>
  </numFmts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24"/>
      <color theme="1"/>
      <name val="Calibri"/>
      <family val="2"/>
      <scheme val="minor"/>
    </font>
    <font>
      <sz val="8"/>
      <name val="Antique Olive"/>
      <family val="2"/>
    </font>
    <font>
      <b/>
      <sz val="8"/>
      <name val="Antique Olive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ntique Olive"/>
      <family val="2"/>
    </font>
    <font>
      <sz val="12"/>
      <name val="Arial"/>
      <family val="2"/>
    </font>
    <font>
      <sz val="11"/>
      <name val="Antique Olive"/>
      <family val="2"/>
    </font>
    <font>
      <sz val="14"/>
      <name val="Antique Olive"/>
    </font>
    <font>
      <b/>
      <sz val="14"/>
      <color theme="0"/>
      <name val="Antique Olive"/>
    </font>
    <font>
      <b/>
      <sz val="12"/>
      <color theme="0"/>
      <name val="Antique Olive"/>
    </font>
    <font>
      <sz val="14"/>
      <name val="Antique Olive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2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sz val="18"/>
      <color theme="1"/>
      <name val="Arial"/>
      <family val="2"/>
    </font>
    <font>
      <b/>
      <sz val="26"/>
      <color theme="0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b/>
      <u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4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/>
      <right/>
      <top style="thick">
        <color indexed="48"/>
      </top>
      <bottom style="thick">
        <color indexed="48"/>
      </bottom>
      <diagonal/>
    </border>
    <border>
      <left/>
      <right style="thick">
        <color indexed="48"/>
      </right>
      <top style="thick">
        <color indexed="48"/>
      </top>
      <bottom style="thick">
        <color indexed="48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</borders>
  <cellStyleXfs count="3">
    <xf numFmtId="0" fontId="0" fillId="0" borderId="0"/>
    <xf numFmtId="0" fontId="41" fillId="0" borderId="0" applyNumberFormat="0" applyFill="0" applyBorder="0" applyAlignment="0" applyProtection="0"/>
    <xf numFmtId="43" fontId="44" fillId="0" borderId="0" applyFont="0" applyFill="0" applyBorder="0" applyAlignment="0" applyProtection="0"/>
  </cellStyleXfs>
  <cellXfs count="3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5" fillId="4" borderId="1" xfId="0" applyFont="1" applyFill="1" applyBorder="1"/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4" borderId="1" xfId="0" applyFill="1" applyBorder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0" fillId="7" borderId="1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0" xfId="0" applyFont="1" applyFill="1"/>
    <xf numFmtId="0" fontId="11" fillId="0" borderId="1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0" xfId="0" applyFill="1"/>
    <xf numFmtId="0" fontId="9" fillId="2" borderId="0" xfId="0" applyFont="1" applyFill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3" fontId="0" fillId="2" borderId="1" xfId="0" applyNumberFormat="1" applyFill="1" applyBorder="1" applyAlignment="1">
      <alignment horizontal="center"/>
    </xf>
    <xf numFmtId="0" fontId="1" fillId="6" borderId="12" xfId="0" applyFont="1" applyFill="1" applyBorder="1"/>
    <xf numFmtId="0" fontId="1" fillId="6" borderId="11" xfId="0" applyFont="1" applyFill="1" applyBorder="1"/>
    <xf numFmtId="0" fontId="0" fillId="0" borderId="13" xfId="0" applyBorder="1"/>
    <xf numFmtId="0" fontId="10" fillId="0" borderId="17" xfId="0" applyFont="1" applyBorder="1"/>
    <xf numFmtId="0" fontId="0" fillId="0" borderId="18" xfId="0" applyBorder="1"/>
    <xf numFmtId="0" fontId="10" fillId="0" borderId="0" xfId="0" applyFont="1"/>
    <xf numFmtId="0" fontId="0" fillId="0" borderId="17" xfId="0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10" fillId="6" borderId="14" xfId="0" applyFont="1" applyFill="1" applyBorder="1"/>
    <xf numFmtId="0" fontId="10" fillId="6" borderId="16" xfId="0" applyFont="1" applyFill="1" applyBorder="1"/>
    <xf numFmtId="0" fontId="10" fillId="6" borderId="15" xfId="0" applyFont="1" applyFill="1" applyBorder="1"/>
    <xf numFmtId="0" fontId="0" fillId="8" borderId="1" xfId="0" applyFill="1" applyBorder="1" applyAlignment="1">
      <alignment horizontal="center"/>
    </xf>
    <xf numFmtId="0" fontId="0" fillId="0" borderId="0" xfId="0" applyAlignment="1">
      <alignment vertical="top"/>
    </xf>
    <xf numFmtId="0" fontId="16" fillId="10" borderId="0" xfId="0" applyFont="1" applyFill="1" applyProtection="1">
      <protection hidden="1"/>
    </xf>
    <xf numFmtId="0" fontId="16" fillId="10" borderId="0" xfId="0" applyFont="1" applyFill="1" applyAlignment="1" applyProtection="1">
      <alignment horizontal="left" vertical="center"/>
      <protection hidden="1"/>
    </xf>
    <xf numFmtId="0" fontId="16" fillId="10" borderId="16" xfId="0" applyFont="1" applyFill="1" applyBorder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10" borderId="0" xfId="0" applyFont="1" applyFill="1" applyProtection="1">
      <protection hidden="1"/>
    </xf>
    <xf numFmtId="0" fontId="20" fillId="0" borderId="0" xfId="0" applyFont="1"/>
    <xf numFmtId="0" fontId="21" fillId="0" borderId="2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0" fillId="0" borderId="29" xfId="0" applyBorder="1"/>
    <xf numFmtId="2" fontId="0" fillId="11" borderId="30" xfId="0" applyNumberFormat="1" applyFill="1" applyBorder="1" applyAlignment="1" applyProtection="1">
      <alignment horizontal="center"/>
      <protection locked="0"/>
    </xf>
    <xf numFmtId="0" fontId="21" fillId="0" borderId="31" xfId="0" applyFont="1" applyBorder="1" applyAlignment="1">
      <alignment horizontal="center"/>
    </xf>
    <xf numFmtId="0" fontId="0" fillId="0" borderId="32" xfId="0" applyBorder="1"/>
    <xf numFmtId="2" fontId="0" fillId="13" borderId="30" xfId="0" applyNumberFormat="1" applyFill="1" applyBorder="1" applyAlignment="1">
      <alignment horizontal="center"/>
    </xf>
    <xf numFmtId="0" fontId="0" fillId="0" borderId="33" xfId="0" applyBorder="1"/>
    <xf numFmtId="2" fontId="0" fillId="14" borderId="34" xfId="0" applyNumberForma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/>
    <xf numFmtId="2" fontId="0" fillId="13" borderId="34" xfId="0" applyNumberFormat="1" applyFill="1" applyBorder="1" applyAlignment="1">
      <alignment horizontal="center"/>
    </xf>
    <xf numFmtId="2" fontId="0" fillId="11" borderId="34" xfId="0" applyNumberFormat="1" applyFill="1" applyBorder="1" applyAlignment="1" applyProtection="1">
      <alignment horizontal="center"/>
      <protection locked="0"/>
    </xf>
    <xf numFmtId="0" fontId="0" fillId="0" borderId="37" xfId="0" applyBorder="1"/>
    <xf numFmtId="2" fontId="0" fillId="11" borderId="38" xfId="0" applyNumberFormat="1" applyFill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0" borderId="40" xfId="0" applyBorder="1"/>
    <xf numFmtId="2" fontId="0" fillId="13" borderId="38" xfId="0" applyNumberFormat="1" applyFill="1" applyBorder="1" applyAlignment="1">
      <alignment horizontal="center"/>
    </xf>
    <xf numFmtId="0" fontId="21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41" xfId="0" applyBorder="1"/>
    <xf numFmtId="2" fontId="0" fillId="11" borderId="27" xfId="0" applyNumberFormat="1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21" fillId="0" borderId="41" xfId="0" applyFont="1" applyBorder="1" applyAlignment="1">
      <alignment horizontal="center" vertical="center"/>
    </xf>
    <xf numFmtId="2" fontId="0" fillId="14" borderId="27" xfId="0" applyNumberFormat="1" applyFill="1" applyBorder="1" applyAlignment="1">
      <alignment horizontal="center"/>
    </xf>
    <xf numFmtId="0" fontId="0" fillId="0" borderId="23" xfId="0" applyBorder="1"/>
    <xf numFmtId="2" fontId="0" fillId="13" borderId="27" xfId="0" applyNumberFormat="1" applyFill="1" applyBorder="1" applyAlignment="1">
      <alignment horizontal="center"/>
    </xf>
    <xf numFmtId="0" fontId="0" fillId="0" borderId="25" xfId="0" applyBorder="1"/>
    <xf numFmtId="0" fontId="0" fillId="11" borderId="27" xfId="0" applyFill="1" applyBorder="1" applyAlignment="1" applyProtection="1">
      <alignment horizontal="center"/>
      <protection locked="0"/>
    </xf>
    <xf numFmtId="0" fontId="21" fillId="0" borderId="25" xfId="0" applyFont="1" applyBorder="1" applyAlignment="1">
      <alignment horizontal="center"/>
    </xf>
    <xf numFmtId="0" fontId="0" fillId="0" borderId="25" xfId="0" applyBorder="1" applyAlignment="1">
      <alignment horizontal="left"/>
    </xf>
    <xf numFmtId="1" fontId="0" fillId="13" borderId="27" xfId="0" applyNumberFormat="1" applyFill="1" applyBorder="1" applyAlignment="1">
      <alignment horizontal="center"/>
    </xf>
    <xf numFmtId="1" fontId="0" fillId="0" borderId="0" xfId="0" applyNumberFormat="1"/>
    <xf numFmtId="0" fontId="21" fillId="0" borderId="43" xfId="0" applyFont="1" applyBorder="1" applyAlignment="1">
      <alignment horizontal="center"/>
    </xf>
    <xf numFmtId="2" fontId="0" fillId="0" borderId="0" xfId="0" applyNumberFormat="1"/>
    <xf numFmtId="0" fontId="0" fillId="11" borderId="36" xfId="0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13" borderId="40" xfId="0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4" fontId="0" fillId="0" borderId="1" xfId="0" applyNumberFormat="1" applyBorder="1"/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6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locked="0" hidden="1"/>
    </xf>
    <xf numFmtId="1" fontId="24" fillId="0" borderId="0" xfId="0" applyNumberFormat="1" applyFont="1" applyProtection="1">
      <protection hidden="1"/>
    </xf>
    <xf numFmtId="2" fontId="24" fillId="0" borderId="0" xfId="0" applyNumberFormat="1" applyFont="1" applyProtection="1">
      <protection hidden="1"/>
    </xf>
    <xf numFmtId="1" fontId="24" fillId="0" borderId="0" xfId="0" applyNumberFormat="1" applyFont="1" applyProtection="1">
      <protection locked="0" hidden="1"/>
    </xf>
    <xf numFmtId="0" fontId="17" fillId="0" borderId="0" xfId="0" applyFont="1" applyProtection="1">
      <protection hidden="1"/>
    </xf>
    <xf numFmtId="2" fontId="24" fillId="0" borderId="0" xfId="0" applyNumberFormat="1" applyFont="1" applyProtection="1">
      <protection locked="0" hidden="1"/>
    </xf>
    <xf numFmtId="0" fontId="25" fillId="0" borderId="0" xfId="0" applyFont="1" applyProtection="1">
      <protection hidden="1"/>
    </xf>
    <xf numFmtId="0" fontId="26" fillId="16" borderId="0" xfId="0" applyFont="1" applyFill="1" applyAlignment="1" applyProtection="1">
      <alignment horizontal="center" vertical="center"/>
      <protection hidden="1"/>
    </xf>
    <xf numFmtId="0" fontId="26" fillId="16" borderId="1" xfId="0" applyFont="1" applyFill="1" applyBorder="1" applyAlignment="1" applyProtection="1">
      <alignment horizontal="center" vertical="center"/>
      <protection hidden="1"/>
    </xf>
    <xf numFmtId="0" fontId="16" fillId="16" borderId="0" xfId="0" applyFont="1" applyFill="1" applyProtection="1">
      <protection hidden="1"/>
    </xf>
    <xf numFmtId="1" fontId="24" fillId="16" borderId="0" xfId="0" applyNumberFormat="1" applyFont="1" applyFill="1" applyProtection="1">
      <protection locked="0" hidden="1"/>
    </xf>
    <xf numFmtId="2" fontId="24" fillId="16" borderId="0" xfId="0" applyNumberFormat="1" applyFont="1" applyFill="1" applyProtection="1">
      <protection hidden="1"/>
    </xf>
    <xf numFmtId="0" fontId="0" fillId="16" borderId="0" xfId="0" applyFill="1"/>
    <xf numFmtId="0" fontId="32" fillId="0" borderId="0" xfId="0" applyFont="1" applyAlignment="1" applyProtection="1">
      <alignment vertical="center"/>
      <protection locked="0"/>
    </xf>
    <xf numFmtId="0" fontId="32" fillId="16" borderId="0" xfId="0" applyFont="1" applyFill="1" applyAlignment="1" applyProtection="1">
      <alignment vertical="center"/>
      <protection locked="0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6" fillId="2" borderId="3" xfId="0" applyFont="1" applyFill="1" applyBorder="1" applyProtection="1">
      <protection locked="0"/>
    </xf>
    <xf numFmtId="0" fontId="36" fillId="2" borderId="5" xfId="0" applyFont="1" applyFill="1" applyBorder="1" applyProtection="1">
      <protection locked="0"/>
    </xf>
    <xf numFmtId="0" fontId="0" fillId="0" borderId="3" xfId="0" applyBorder="1"/>
    <xf numFmtId="1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1" fillId="0" borderId="0" xfId="1"/>
    <xf numFmtId="0" fontId="43" fillId="0" borderId="0" xfId="0" applyFont="1"/>
    <xf numFmtId="0" fontId="45" fillId="16" borderId="0" xfId="0" applyFont="1" applyFill="1" applyAlignment="1">
      <alignment vertical="center"/>
    </xf>
    <xf numFmtId="12" fontId="0" fillId="0" borderId="1" xfId="0" applyNumberFormat="1" applyBorder="1" applyAlignment="1">
      <alignment horizontal="center" vertical="center"/>
    </xf>
    <xf numFmtId="12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8" fillId="6" borderId="2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  <xf numFmtId="0" fontId="0" fillId="9" borderId="14" xfId="0" applyFill="1" applyBorder="1" applyAlignment="1">
      <alignment horizontal="center" wrapText="1"/>
    </xf>
    <xf numFmtId="0" fontId="0" fillId="9" borderId="15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9" fillId="3" borderId="0" xfId="0" applyFont="1" applyFill="1" applyAlignment="1">
      <alignment horizontal="left" vertical="center"/>
    </xf>
    <xf numFmtId="0" fontId="42" fillId="17" borderId="0" xfId="1" applyFont="1" applyFill="1" applyAlignment="1">
      <alignment horizontal="left" vertical="center"/>
    </xf>
    <xf numFmtId="1" fontId="24" fillId="0" borderId="3" xfId="0" applyNumberFormat="1" applyFont="1" applyBorder="1" applyAlignment="1" applyProtection="1">
      <alignment horizontal="center" vertical="center"/>
      <protection hidden="1"/>
    </xf>
    <xf numFmtId="1" fontId="24" fillId="0" borderId="4" xfId="0" applyNumberFormat="1" applyFont="1" applyBorder="1" applyAlignment="1" applyProtection="1">
      <alignment horizontal="center" vertical="center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center" vertical="center"/>
    </xf>
    <xf numFmtId="0" fontId="36" fillId="2" borderId="2" xfId="0" applyFont="1" applyFill="1" applyBorder="1" applyAlignment="1" applyProtection="1">
      <alignment horizontal="left"/>
      <protection locked="0"/>
    </xf>
    <xf numFmtId="166" fontId="24" fillId="0" borderId="1" xfId="0" applyNumberFormat="1" applyFont="1" applyBorder="1" applyAlignment="1" applyProtection="1">
      <alignment horizontal="center" vertical="center"/>
      <protection locked="0" hidden="1"/>
    </xf>
    <xf numFmtId="0" fontId="40" fillId="0" borderId="12" xfId="0" applyFont="1" applyBorder="1" applyAlignment="1">
      <alignment horizontal="left" vertical="top" wrapText="1"/>
    </xf>
    <xf numFmtId="0" fontId="40" fillId="0" borderId="11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18" xfId="0" applyFont="1" applyBorder="1" applyAlignment="1">
      <alignment horizontal="left" vertical="top" wrapText="1"/>
    </xf>
    <xf numFmtId="0" fontId="40" fillId="0" borderId="14" xfId="0" applyFont="1" applyBorder="1" applyAlignment="1">
      <alignment horizontal="left" vertical="top" wrapText="1"/>
    </xf>
    <xf numFmtId="0" fontId="40" fillId="0" borderId="16" xfId="0" applyFont="1" applyBorder="1" applyAlignment="1">
      <alignment horizontal="left" vertical="top" wrapText="1"/>
    </xf>
    <xf numFmtId="0" fontId="40" fillId="0" borderId="15" xfId="0" applyFont="1" applyBorder="1" applyAlignment="1">
      <alignment horizontal="left" vertical="top" wrapText="1"/>
    </xf>
    <xf numFmtId="0" fontId="36" fillId="5" borderId="3" xfId="0" applyFont="1" applyFill="1" applyBorder="1" applyAlignment="1" applyProtection="1">
      <alignment horizontal="left"/>
      <protection locked="0"/>
    </xf>
    <xf numFmtId="0" fontId="36" fillId="5" borderId="4" xfId="0" applyFont="1" applyFill="1" applyBorder="1" applyAlignment="1" applyProtection="1">
      <alignment horizontal="left"/>
      <protection locked="0"/>
    </xf>
    <xf numFmtId="0" fontId="36" fillId="5" borderId="5" xfId="0" applyFont="1" applyFill="1" applyBorder="1" applyAlignment="1" applyProtection="1">
      <alignment horizontal="left"/>
      <protection locked="0"/>
    </xf>
    <xf numFmtId="1" fontId="13" fillId="0" borderId="1" xfId="0" applyNumberFormat="1" applyFont="1" applyBorder="1" applyAlignment="1">
      <alignment horizontal="center"/>
    </xf>
    <xf numFmtId="0" fontId="32" fillId="16" borderId="0" xfId="0" applyFont="1" applyFill="1" applyAlignment="1" applyProtection="1">
      <alignment horizontal="center" vertical="center" wrapText="1"/>
      <protection locked="0"/>
    </xf>
    <xf numFmtId="0" fontId="36" fillId="5" borderId="1" xfId="0" applyFont="1" applyFill="1" applyBorder="1" applyAlignment="1" applyProtection="1">
      <alignment horizontal="left"/>
      <protection locked="0"/>
    </xf>
    <xf numFmtId="0" fontId="31" fillId="16" borderId="0" xfId="0" applyFont="1" applyFill="1" applyAlignment="1">
      <alignment horizontal="center" vertical="center" wrapText="1"/>
    </xf>
    <xf numFmtId="0" fontId="31" fillId="16" borderId="18" xfId="0" applyFont="1" applyFill="1" applyBorder="1" applyAlignment="1">
      <alignment horizontal="center" vertical="center" wrapText="1"/>
    </xf>
    <xf numFmtId="0" fontId="34" fillId="16" borderId="1" xfId="0" applyFont="1" applyFill="1" applyBorder="1" applyAlignment="1" applyProtection="1">
      <alignment horizontal="left"/>
      <protection locked="0"/>
    </xf>
    <xf numFmtId="0" fontId="31" fillId="16" borderId="1" xfId="0" applyFont="1" applyFill="1" applyBorder="1" applyAlignment="1" applyProtection="1">
      <alignment horizontal="center"/>
      <protection locked="0"/>
    </xf>
    <xf numFmtId="0" fontId="32" fillId="16" borderId="17" xfId="0" applyFont="1" applyFill="1" applyBorder="1" applyAlignment="1" applyProtection="1">
      <alignment horizontal="center" vertical="center"/>
      <protection locked="0"/>
    </xf>
    <xf numFmtId="0" fontId="32" fillId="16" borderId="0" xfId="0" applyFont="1" applyFill="1" applyAlignment="1" applyProtection="1">
      <alignment horizontal="center" vertical="center"/>
      <protection locked="0"/>
    </xf>
    <xf numFmtId="0" fontId="29" fillId="16" borderId="1" xfId="0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/>
    </xf>
    <xf numFmtId="0" fontId="32" fillId="16" borderId="1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left"/>
      <protection locked="0"/>
    </xf>
    <xf numFmtId="14" fontId="13" fillId="0" borderId="1" xfId="0" applyNumberFormat="1" applyFont="1" applyBorder="1" applyAlignment="1">
      <alignment horizontal="center" vertical="center"/>
    </xf>
    <xf numFmtId="0" fontId="36" fillId="5" borderId="1" xfId="0" applyFont="1" applyFill="1" applyBorder="1" applyAlignment="1">
      <alignment horizontal="left"/>
    </xf>
    <xf numFmtId="0" fontId="37" fillId="16" borderId="0" xfId="0" applyFont="1" applyFill="1" applyAlignment="1" applyProtection="1">
      <alignment horizontal="left" vertical="center"/>
      <protection locked="0"/>
    </xf>
    <xf numFmtId="0" fontId="36" fillId="2" borderId="3" xfId="0" applyFont="1" applyFill="1" applyBorder="1" applyAlignment="1" applyProtection="1">
      <alignment horizontal="left"/>
      <protection locked="0"/>
    </xf>
    <xf numFmtId="0" fontId="36" fillId="2" borderId="5" xfId="0" applyFont="1" applyFill="1" applyBorder="1" applyAlignment="1" applyProtection="1">
      <alignment horizontal="left"/>
      <protection locked="0"/>
    </xf>
    <xf numFmtId="0" fontId="13" fillId="0" borderId="9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2" fillId="16" borderId="0" xfId="0" applyFont="1" applyFill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37" fillId="1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5" fillId="16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6" fillId="2" borderId="12" xfId="0" applyFont="1" applyFill="1" applyBorder="1" applyAlignment="1" applyProtection="1">
      <alignment horizontal="left"/>
      <protection locked="0"/>
    </xf>
    <xf numFmtId="0" fontId="36" fillId="2" borderId="11" xfId="0" applyFont="1" applyFill="1" applyBorder="1" applyAlignment="1" applyProtection="1">
      <alignment horizontal="left"/>
      <protection locked="0"/>
    </xf>
    <xf numFmtId="0" fontId="36" fillId="2" borderId="13" xfId="0" applyFont="1" applyFill="1" applyBorder="1" applyAlignment="1" applyProtection="1">
      <alignment horizontal="left"/>
      <protection locked="0"/>
    </xf>
    <xf numFmtId="0" fontId="36" fillId="2" borderId="4" xfId="0" applyFont="1" applyFill="1" applyBorder="1" applyAlignment="1" applyProtection="1">
      <alignment horizontal="left"/>
      <protection locked="0"/>
    </xf>
    <xf numFmtId="0" fontId="27" fillId="16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/>
      <protection hidden="1"/>
    </xf>
    <xf numFmtId="2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24" fillId="0" borderId="1" xfId="0" applyNumberFormat="1" applyFont="1" applyBorder="1" applyAlignment="1" applyProtection="1">
      <alignment horizontal="center" vertical="center"/>
      <protection hidden="1"/>
    </xf>
    <xf numFmtId="1" fontId="28" fillId="0" borderId="1" xfId="0" applyNumberFormat="1" applyFont="1" applyBorder="1" applyAlignment="1" applyProtection="1">
      <alignment horizontal="center" vertical="center"/>
      <protection locked="0" hidden="1"/>
    </xf>
    <xf numFmtId="0" fontId="27" fillId="16" borderId="0" xfId="0" applyFont="1" applyFill="1" applyAlignment="1" applyProtection="1">
      <alignment horizontal="center" vertical="center" wrapText="1"/>
      <protection hidden="1"/>
    </xf>
    <xf numFmtId="0" fontId="37" fillId="16" borderId="3" xfId="0" applyFont="1" applyFill="1" applyBorder="1" applyAlignment="1" applyProtection="1">
      <alignment horizontal="center" vertical="center"/>
      <protection locked="0"/>
    </xf>
    <xf numFmtId="0" fontId="37" fillId="16" borderId="4" xfId="0" applyFont="1" applyFill="1" applyBorder="1" applyAlignment="1" applyProtection="1">
      <alignment horizontal="center" vertical="center"/>
      <protection locked="0"/>
    </xf>
    <xf numFmtId="0" fontId="37" fillId="16" borderId="5" xfId="0" applyFont="1" applyFill="1" applyBorder="1" applyAlignment="1" applyProtection="1">
      <alignment horizontal="center" vertical="center"/>
      <protection locked="0"/>
    </xf>
    <xf numFmtId="0" fontId="30" fillId="16" borderId="1" xfId="0" applyFont="1" applyFill="1" applyBorder="1" applyAlignment="1" applyProtection="1">
      <alignment horizontal="center"/>
      <protection locked="0"/>
    </xf>
    <xf numFmtId="0" fontId="33" fillId="16" borderId="1" xfId="0" applyFont="1" applyFill="1" applyBorder="1" applyAlignment="1" applyProtection="1">
      <alignment horizontal="center" vertical="center"/>
      <protection locked="0"/>
    </xf>
    <xf numFmtId="0" fontId="37" fillId="16" borderId="17" xfId="0" applyFont="1" applyFill="1" applyBorder="1" applyAlignment="1" applyProtection="1">
      <alignment horizontal="center" vertical="center"/>
      <protection locked="0"/>
    </xf>
    <xf numFmtId="0" fontId="37" fillId="16" borderId="0" xfId="0" applyFont="1" applyFill="1" applyAlignment="1" applyProtection="1">
      <alignment horizontal="center" vertical="center"/>
      <protection locked="0"/>
    </xf>
    <xf numFmtId="0" fontId="30" fillId="16" borderId="11" xfId="0" applyFont="1" applyFill="1" applyBorder="1" applyAlignment="1" applyProtection="1">
      <alignment horizontal="center" vertical="center" wrapText="1"/>
      <protection locked="0"/>
    </xf>
    <xf numFmtId="0" fontId="30" fillId="16" borderId="16" xfId="0" applyFont="1" applyFill="1" applyBorder="1" applyAlignment="1" applyProtection="1">
      <alignment horizontal="center" vertical="center" wrapText="1"/>
      <protection locked="0"/>
    </xf>
    <xf numFmtId="0" fontId="45" fillId="1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3" xfId="2" applyFont="1" applyBorder="1" applyAlignment="1">
      <alignment horizontal="center"/>
    </xf>
    <xf numFmtId="43" fontId="0" fillId="0" borderId="5" xfId="2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2" fillId="15" borderId="3" xfId="0" applyFont="1" applyFill="1" applyBorder="1" applyAlignment="1" applyProtection="1">
      <alignment horizontal="left" vertical="center"/>
      <protection hidden="1"/>
    </xf>
    <xf numFmtId="0" fontId="22" fillId="15" borderId="4" xfId="0" applyFont="1" applyFill="1" applyBorder="1" applyAlignment="1" applyProtection="1">
      <alignment horizontal="left" vertical="center"/>
      <protection hidden="1"/>
    </xf>
    <xf numFmtId="0" fontId="22" fillId="15" borderId="5" xfId="0" applyFont="1" applyFill="1" applyBorder="1" applyAlignment="1" applyProtection="1">
      <alignment horizontal="left" vertical="center"/>
      <protection hidden="1"/>
    </xf>
    <xf numFmtId="0" fontId="23" fillId="10" borderId="3" xfId="0" applyFont="1" applyFill="1" applyBorder="1" applyAlignment="1" applyProtection="1">
      <alignment horizontal="center"/>
      <protection hidden="1"/>
    </xf>
    <xf numFmtId="0" fontId="23" fillId="10" borderId="4" xfId="0" applyFont="1" applyFill="1" applyBorder="1" applyAlignment="1" applyProtection="1">
      <alignment horizontal="center"/>
      <protection hidden="1"/>
    </xf>
    <xf numFmtId="0" fontId="23" fillId="10" borderId="5" xfId="0" applyFont="1" applyFill="1" applyBorder="1" applyAlignment="1" applyProtection="1">
      <alignment horizontal="center"/>
      <protection hidden="1"/>
    </xf>
    <xf numFmtId="0" fontId="22" fillId="15" borderId="1" xfId="0" applyFont="1" applyFill="1" applyBorder="1" applyAlignment="1" applyProtection="1">
      <alignment horizontal="left" vertical="center"/>
      <protection hidden="1"/>
    </xf>
    <xf numFmtId="0" fontId="23" fillId="10" borderId="1" xfId="0" applyFont="1" applyFill="1" applyBorder="1" applyAlignment="1" applyProtection="1">
      <alignment horizontal="center"/>
      <protection hidden="1"/>
    </xf>
    <xf numFmtId="0" fontId="22" fillId="15" borderId="3" xfId="0" applyFont="1" applyFill="1" applyBorder="1" applyAlignment="1" applyProtection="1">
      <alignment horizontal="left"/>
      <protection hidden="1"/>
    </xf>
    <xf numFmtId="0" fontId="22" fillId="15" borderId="4" xfId="0" applyFont="1" applyFill="1" applyBorder="1" applyAlignment="1" applyProtection="1">
      <alignment horizontal="left"/>
      <protection hidden="1"/>
    </xf>
    <xf numFmtId="0" fontId="22" fillId="15" borderId="5" xfId="0" applyFont="1" applyFill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/>
      <protection hidden="1"/>
    </xf>
    <xf numFmtId="0" fontId="17" fillId="15" borderId="1" xfId="0" applyFont="1" applyFill="1" applyBorder="1" applyAlignment="1" applyProtection="1">
      <alignment horizontal="left" vertical="center"/>
      <protection hidden="1"/>
    </xf>
    <xf numFmtId="0" fontId="23" fillId="10" borderId="1" xfId="0" applyFont="1" applyFill="1" applyBorder="1" applyAlignment="1" applyProtection="1">
      <alignment horizontal="center" vertical="center"/>
      <protection hidden="1"/>
    </xf>
    <xf numFmtId="14" fontId="23" fillId="10" borderId="1" xfId="0" applyNumberFormat="1" applyFont="1" applyFill="1" applyBorder="1" applyAlignment="1" applyProtection="1">
      <alignment horizontal="center" vertical="center"/>
      <protection hidden="1"/>
    </xf>
    <xf numFmtId="0" fontId="22" fillId="15" borderId="1" xfId="0" applyFont="1" applyFill="1" applyBorder="1" applyAlignment="1" applyProtection="1">
      <alignment horizontal="center"/>
      <protection hidden="1"/>
    </xf>
    <xf numFmtId="0" fontId="17" fillId="10" borderId="16" xfId="0" applyFont="1" applyFill="1" applyBorder="1" applyAlignment="1" applyProtection="1">
      <alignment horizontal="center"/>
      <protection hidden="1"/>
    </xf>
    <xf numFmtId="0" fontId="18" fillId="10" borderId="16" xfId="0" applyFont="1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/>
      <protection locked="0" hidden="1"/>
    </xf>
    <xf numFmtId="2" fontId="23" fillId="0" borderId="1" xfId="0" applyNumberFormat="1" applyFont="1" applyBorder="1" applyAlignment="1" applyProtection="1">
      <alignment horizontal="center"/>
      <protection locked="0" hidden="1"/>
    </xf>
    <xf numFmtId="2" fontId="23" fillId="10" borderId="1" xfId="0" applyNumberFormat="1" applyFont="1" applyFill="1" applyBorder="1" applyAlignment="1" applyProtection="1">
      <alignment horizontal="center"/>
      <protection hidden="1"/>
    </xf>
    <xf numFmtId="2" fontId="23" fillId="0" borderId="1" xfId="0" applyNumberFormat="1" applyFont="1" applyBorder="1" applyAlignment="1" applyProtection="1">
      <alignment horizontal="center"/>
      <protection hidden="1"/>
    </xf>
    <xf numFmtId="2" fontId="16" fillId="0" borderId="1" xfId="0" applyNumberFormat="1" applyFont="1" applyBorder="1" applyAlignment="1" applyProtection="1">
      <alignment horizontal="center"/>
      <protection hidden="1"/>
    </xf>
    <xf numFmtId="0" fontId="23" fillId="0" borderId="3" xfId="0" applyFont="1" applyBorder="1" applyAlignment="1" applyProtection="1">
      <alignment horizontal="center"/>
      <protection locked="0" hidden="1"/>
    </xf>
    <xf numFmtId="0" fontId="23" fillId="0" borderId="4" xfId="0" applyFont="1" applyBorder="1" applyAlignment="1" applyProtection="1">
      <alignment horizontal="center"/>
      <protection locked="0" hidden="1"/>
    </xf>
    <xf numFmtId="0" fontId="23" fillId="0" borderId="5" xfId="0" applyFont="1" applyBorder="1" applyAlignment="1" applyProtection="1">
      <alignment horizontal="center"/>
      <protection locked="0" hidden="1"/>
    </xf>
    <xf numFmtId="0" fontId="19" fillId="12" borderId="19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2">
    <dxf>
      <fill>
        <patternFill>
          <bgColor theme="9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FF5353"/>
      <color rgb="FFFC9C92"/>
      <color rgb="FFCC7AFA"/>
      <color rgb="FFC363F9"/>
      <color rgb="FFFF7575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Part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Fill Balance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863493285727443E-2"/>
          <c:y val="0.22598579606067512"/>
          <c:w val="0.81300026961385308"/>
          <c:h val="0.50308239901374885"/>
        </c:manualLayout>
      </c:layout>
      <c:pie3DChart>
        <c:varyColors val="1"/>
        <c:ser>
          <c:idx val="2"/>
          <c:order val="2"/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C9E-454B-AFCA-107291CED6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C9E-454B-AFCA-107291CED6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C9E-454B-AFCA-107291CED60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C9E-454B-AFCA-107291CED60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C9E-454B-AFCA-107291CED60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C9E-454B-AFCA-107291CED60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C9E-454B-AFCA-107291CED60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C9E-454B-AFCA-107291CED60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C9E-454B-AFCA-107291CED60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C9E-454B-AFCA-107291CED60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C9E-454B-AFCA-107291CED60B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C9E-454B-AFCA-107291CED6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'Process Testing'!$A$34:$A$45</c:f>
              <c:strCache>
                <c:ptCount val="12"/>
                <c:pt idx="0">
                  <c:v>Cavity 1</c:v>
                </c:pt>
                <c:pt idx="1">
                  <c:v>Cavity 2</c:v>
                </c:pt>
                <c:pt idx="2">
                  <c:v>Cavity 3</c:v>
                </c:pt>
                <c:pt idx="3">
                  <c:v>Cavity 4</c:v>
                </c:pt>
                <c:pt idx="4">
                  <c:v>Cavity 5</c:v>
                </c:pt>
                <c:pt idx="5">
                  <c:v>Cavity 6</c:v>
                </c:pt>
                <c:pt idx="6">
                  <c:v>Cavity 7</c:v>
                </c:pt>
                <c:pt idx="7">
                  <c:v>Cavity 8</c:v>
                </c:pt>
                <c:pt idx="8">
                  <c:v>Cavity 9</c:v>
                </c:pt>
                <c:pt idx="9">
                  <c:v>Cavity 10</c:v>
                </c:pt>
                <c:pt idx="10">
                  <c:v>Cavity 11</c:v>
                </c:pt>
                <c:pt idx="11">
                  <c:v>Cavity 12</c:v>
                </c:pt>
              </c:strCache>
            </c:strRef>
          </c:cat>
          <c:val>
            <c:numRef>
              <c:f>'Process Testing'!$D$34:$D$45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0705-4E26-9CDC-5CA696524C3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3C9E-454B-AFCA-107291CED60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3C9E-454B-AFCA-107291CED60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3C9E-454B-AFCA-107291CED60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3C9E-454B-AFCA-107291CED60B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3C9E-454B-AFCA-107291CED60B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3C9E-454B-AFCA-107291CED60B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3C9E-454B-AFCA-107291CED60B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3C9E-454B-AFCA-107291CED60B}"/>
                    </c:ext>
                  </c:extLst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3C9E-454B-AFCA-107291CED60B}"/>
                    </c:ext>
                  </c:extLst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3C9E-454B-AFCA-107291CED60B}"/>
                    </c:ext>
                  </c:extLst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3C9E-454B-AFCA-107291CED60B}"/>
                    </c:ext>
                  </c:extLst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3C9E-454B-AFCA-107291CED60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lt1">
                            <a:lumMod val="95000"/>
                            <a:alpha val="54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'Process Testing'!$A$34:$A$45</c15:sqref>
                        </c15:formulaRef>
                      </c:ext>
                    </c:extLst>
                    <c:strCache>
                      <c:ptCount val="12"/>
                      <c:pt idx="0">
                        <c:v>Cavity 1</c:v>
                      </c:pt>
                      <c:pt idx="1">
                        <c:v>Cavity 2</c:v>
                      </c:pt>
                      <c:pt idx="2">
                        <c:v>Cavity 3</c:v>
                      </c:pt>
                      <c:pt idx="3">
                        <c:v>Cavity 4</c:v>
                      </c:pt>
                      <c:pt idx="4">
                        <c:v>Cavity 5</c:v>
                      </c:pt>
                      <c:pt idx="5">
                        <c:v>Cavity 6</c:v>
                      </c:pt>
                      <c:pt idx="6">
                        <c:v>Cavity 7</c:v>
                      </c:pt>
                      <c:pt idx="7">
                        <c:v>Cavity 8</c:v>
                      </c:pt>
                      <c:pt idx="8">
                        <c:v>Cavity 9</c:v>
                      </c:pt>
                      <c:pt idx="9">
                        <c:v>Cavity 10</c:v>
                      </c:pt>
                      <c:pt idx="10">
                        <c:v>Cavity 11</c:v>
                      </c:pt>
                      <c:pt idx="11">
                        <c:v>Cavity 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'Process Testing'!$B$34:$B$45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705-4E26-9CDC-5CA696524C35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3C9E-454B-AFCA-107291CED60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3C9E-454B-AFCA-107291CED60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3C9E-454B-AFCA-107291CED60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3C9E-454B-AFCA-107291CED60B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3C9E-454B-AFCA-107291CED60B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3C9E-454B-AFCA-107291CED60B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9E-454B-AFCA-107291CED60B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9E-454B-AFCA-107291CED60B}"/>
                    </c:ext>
                  </c:extLst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9E-454B-AFCA-107291CED60B}"/>
                    </c:ext>
                  </c:extLst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9E-454B-AFCA-107291CED60B}"/>
                    </c:ext>
                  </c:extLst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9E-454B-AFCA-107291CED60B}"/>
                    </c:ext>
                  </c:extLst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9E-454B-AFCA-107291CED60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lt1">
                            <a:lumMod val="95000"/>
                            <a:alpha val="54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Testing'!$A$34:$A$45</c15:sqref>
                        </c15:formulaRef>
                      </c:ext>
                    </c:extLst>
                    <c:strCache>
                      <c:ptCount val="12"/>
                      <c:pt idx="0">
                        <c:v>Cavity 1</c:v>
                      </c:pt>
                      <c:pt idx="1">
                        <c:v>Cavity 2</c:v>
                      </c:pt>
                      <c:pt idx="2">
                        <c:v>Cavity 3</c:v>
                      </c:pt>
                      <c:pt idx="3">
                        <c:v>Cavity 4</c:v>
                      </c:pt>
                      <c:pt idx="4">
                        <c:v>Cavity 5</c:v>
                      </c:pt>
                      <c:pt idx="5">
                        <c:v>Cavity 6</c:v>
                      </c:pt>
                      <c:pt idx="6">
                        <c:v>Cavity 7</c:v>
                      </c:pt>
                      <c:pt idx="7">
                        <c:v>Cavity 8</c:v>
                      </c:pt>
                      <c:pt idx="8">
                        <c:v>Cavity 9</c:v>
                      </c:pt>
                      <c:pt idx="9">
                        <c:v>Cavity 10</c:v>
                      </c:pt>
                      <c:pt idx="10">
                        <c:v>Cavity 11</c:v>
                      </c:pt>
                      <c:pt idx="11">
                        <c:v>Cavity 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Testing'!$C$34:$C$45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705-4E26-9CDC-5CA696524C35}"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3C9E-454B-AFCA-107291CED60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3C9E-454B-AFCA-107291CED60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3C9E-454B-AFCA-107291CED60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3C9E-454B-AFCA-107291CED60B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3C9E-454B-AFCA-107291CED60B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3C9E-454B-AFCA-107291CED60B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3C9E-454B-AFCA-107291CED60B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3C9E-454B-AFCA-107291CED60B}"/>
                    </c:ext>
                  </c:extLst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3C9E-454B-AFCA-107291CED60B}"/>
                    </c:ext>
                  </c:extLst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9E-454B-AFCA-107291CED60B}"/>
                    </c:ext>
                  </c:extLst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9E-454B-AFCA-107291CED60B}"/>
                    </c:ext>
                  </c:extLst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9E-454B-AFCA-107291CED60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lt1">
                            <a:lumMod val="95000"/>
                            <a:alpha val="54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Testing'!$A$34:$A$45</c15:sqref>
                        </c15:formulaRef>
                      </c:ext>
                    </c:extLst>
                    <c:strCache>
                      <c:ptCount val="12"/>
                      <c:pt idx="0">
                        <c:v>Cavity 1</c:v>
                      </c:pt>
                      <c:pt idx="1">
                        <c:v>Cavity 2</c:v>
                      </c:pt>
                      <c:pt idx="2">
                        <c:v>Cavity 3</c:v>
                      </c:pt>
                      <c:pt idx="3">
                        <c:v>Cavity 4</c:v>
                      </c:pt>
                      <c:pt idx="4">
                        <c:v>Cavity 5</c:v>
                      </c:pt>
                      <c:pt idx="5">
                        <c:v>Cavity 6</c:v>
                      </c:pt>
                      <c:pt idx="6">
                        <c:v>Cavity 7</c:v>
                      </c:pt>
                      <c:pt idx="7">
                        <c:v>Cavity 8</c:v>
                      </c:pt>
                      <c:pt idx="8">
                        <c:v>Cavity 9</c:v>
                      </c:pt>
                      <c:pt idx="9">
                        <c:v>Cavity 10</c:v>
                      </c:pt>
                      <c:pt idx="10">
                        <c:v>Cavity 11</c:v>
                      </c:pt>
                      <c:pt idx="11">
                        <c:v>Cavity 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Testing'!$E$34:$E$45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705-4E26-9CDC-5CA696524C35}"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9E-454B-AFCA-107291CED60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9E-454B-AFCA-107291CED60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9E-454B-AFCA-107291CED60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3C9E-454B-AFCA-107291CED60B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3C9E-454B-AFCA-107291CED60B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3C9E-454B-AFCA-107291CED60B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3C9E-454B-AFCA-107291CED60B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3C9E-454B-AFCA-107291CED60B}"/>
                    </c:ext>
                  </c:extLst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3C9E-454B-AFCA-107291CED60B}"/>
                    </c:ext>
                  </c:extLst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3C9E-454B-AFCA-107291CED60B}"/>
                    </c:ext>
                  </c:extLst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3C9E-454B-AFCA-107291CED60B}"/>
                    </c:ext>
                  </c:extLst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3C9E-454B-AFCA-107291CED60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lt1">
                            <a:lumMod val="95000"/>
                            <a:alpha val="54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Testing'!$A$34:$A$45</c15:sqref>
                        </c15:formulaRef>
                      </c:ext>
                    </c:extLst>
                    <c:strCache>
                      <c:ptCount val="12"/>
                      <c:pt idx="0">
                        <c:v>Cavity 1</c:v>
                      </c:pt>
                      <c:pt idx="1">
                        <c:v>Cavity 2</c:v>
                      </c:pt>
                      <c:pt idx="2">
                        <c:v>Cavity 3</c:v>
                      </c:pt>
                      <c:pt idx="3">
                        <c:v>Cavity 4</c:v>
                      </c:pt>
                      <c:pt idx="4">
                        <c:v>Cavity 5</c:v>
                      </c:pt>
                      <c:pt idx="5">
                        <c:v>Cavity 6</c:v>
                      </c:pt>
                      <c:pt idx="6">
                        <c:v>Cavity 7</c:v>
                      </c:pt>
                      <c:pt idx="7">
                        <c:v>Cavity 8</c:v>
                      </c:pt>
                      <c:pt idx="8">
                        <c:v>Cavity 9</c:v>
                      </c:pt>
                      <c:pt idx="9">
                        <c:v>Cavity 10</c:v>
                      </c:pt>
                      <c:pt idx="10">
                        <c:v>Cavity 11</c:v>
                      </c:pt>
                      <c:pt idx="11">
                        <c:v>Cavity 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Testing'!$F$34:$F$45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705-4E26-9CDC-5CA696524C3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>
                <a:latin typeface="Arial" panose="020B0604020202020204" pitchFamily="34" charset="0"/>
                <a:cs typeface="Arial" panose="020B0604020202020204" pitchFamily="34" charset="0"/>
              </a:rPr>
              <a:t>Gate Seal Study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"Part Weight vs. Hold Time"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'Process Testing'!$Z$35:$Z$44</c:f>
              <c:numCache>
                <c:formatCode>0.00</c:formatCode>
                <c:ptCount val="10"/>
              </c:numCache>
            </c:numRef>
          </c:cat>
          <c:val>
            <c:numRef>
              <c:f>'Process Testing'!$AB$35:$AB$44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B-4771-A11B-E15C87B5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9162719"/>
        <c:axId val="16791831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2225" cap="rnd">
                    <a:solidFill>
                      <a:schemeClr val="accent1"/>
                    </a:solidFill>
                  </a:ln>
                  <a:effectLst>
                    <a:glow rad="139700">
                      <a:schemeClr val="accent1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4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1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'Process Testing'!$Z$35:$Z$44</c15:sqref>
                        </c15:formulaRef>
                      </c:ext>
                    </c:extLst>
                    <c:numCache>
                      <c:formatCode>0.00</c:formatCode>
                      <c:ptCount val="1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'Process Testing'!$AA$35:$AA$44</c15:sqref>
                        </c15:formulaRef>
                      </c:ext>
                    </c:extLst>
                    <c:numCache>
                      <c:formatCode>0.00</c:formatCode>
                      <c:ptCount val="1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8CB-4771-A11B-E15C87B58A7D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2225" cap="rnd">
                    <a:solidFill>
                      <a:schemeClr val="accent3"/>
                    </a:solidFill>
                  </a:ln>
                  <a:effectLst>
                    <a:glow rad="139700">
                      <a:schemeClr val="accent3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4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3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Testing'!$Z$35:$Z$44</c15:sqref>
                        </c15:formulaRef>
                      </c:ext>
                    </c:extLst>
                    <c:numCache>
                      <c:formatCode>0.00</c:formatCode>
                      <c:ptCount val="10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Testing'!$AC$35:$AC$44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771-A11B-E15C87B58A7D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2225" cap="rnd">
                    <a:solidFill>
                      <a:schemeClr val="accent4"/>
                    </a:solidFill>
                  </a:ln>
                  <a:effectLst>
                    <a:glow rad="139700">
                      <a:schemeClr val="accent4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4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4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Testing'!$Z$35:$Z$44</c15:sqref>
                        </c15:formulaRef>
                      </c:ext>
                    </c:extLst>
                    <c:numCache>
                      <c:formatCode>0.00</c:formatCode>
                      <c:ptCount val="10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Testing'!$AD$35:$AD$44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771-A11B-E15C87B58A7D}"/>
                  </c:ext>
                </c:extLst>
              </c15:ser>
            </c15:filteredLineSeries>
          </c:ext>
        </c:extLst>
      </c:lineChart>
      <c:catAx>
        <c:axId val="167916271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Hold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183103"/>
        <c:crosses val="autoZero"/>
        <c:auto val="1"/>
        <c:lblAlgn val="ctr"/>
        <c:lblOffset val="100"/>
        <c:noMultiLvlLbl val="0"/>
      </c:catAx>
      <c:valAx>
        <c:axId val="16791831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Part 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162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Pressure Loss Study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100984251968505"/>
          <c:y val="0.24651319626713328"/>
          <c:w val="0.39454527559055119"/>
          <c:h val="0.65757545931758532"/>
        </c:manualLayout>
      </c:layout>
      <c:pieChart>
        <c:varyColors val="1"/>
        <c:ser>
          <c:idx val="3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40-4A9F-A342-2A25628200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40-4A9F-A342-2A25628200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540-4A9F-A342-2A25628200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540-4A9F-A342-2A2562820011}"/>
              </c:ext>
            </c:extLst>
          </c:dPt>
          <c:dLbls>
            <c:dLbl>
              <c:idx val="1"/>
              <c:numFmt formatCode="General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540-4A9F-A342-2A256282001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'Process Testing'!$X$10:$X$13</c:f>
              <c:strCache>
                <c:ptCount val="4"/>
                <c:pt idx="0">
                  <c:v>Nozzle</c:v>
                </c:pt>
                <c:pt idx="1">
                  <c:v>Sprue and Runner</c:v>
                </c:pt>
                <c:pt idx="2">
                  <c:v>Gate</c:v>
                </c:pt>
                <c:pt idx="3">
                  <c:v>Part</c:v>
                </c:pt>
              </c:strCache>
            </c:strRef>
          </c:cat>
          <c:val>
            <c:numRef>
              <c:f>'Process Testing'!$AB$10:$AB$13</c:f>
              <c:numCache>
                <c:formatCode>0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07-4A84-AD2F-2C060A8C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D540-4A9F-A342-2A2562820011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D540-4A9F-A342-2A2562820011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D540-4A9F-A342-2A2562820011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F-D540-4A9F-A342-2A2562820011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'Process Testing'!$X$10:$X$13</c15:sqref>
                        </c15:formulaRef>
                      </c:ext>
                    </c:extLst>
                    <c:strCache>
                      <c:ptCount val="4"/>
                      <c:pt idx="0">
                        <c:v>Nozzle</c:v>
                      </c:pt>
                      <c:pt idx="1">
                        <c:v>Sprue and Runner</c:v>
                      </c:pt>
                      <c:pt idx="2">
                        <c:v>Gate</c:v>
                      </c:pt>
                      <c:pt idx="3">
                        <c:v>Part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'Process Testing'!$Y$10:$Y$13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107-4A84-AD2F-2C060A8C985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D540-4A9F-A342-2A2562820011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D540-4A9F-A342-2A2562820011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D540-4A9F-A342-2A2562820011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D540-4A9F-A342-2A2562820011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Testing'!$X$10:$X$13</c15:sqref>
                        </c15:formulaRef>
                      </c:ext>
                    </c:extLst>
                    <c:strCache>
                      <c:ptCount val="4"/>
                      <c:pt idx="0">
                        <c:v>Nozzle</c:v>
                      </c:pt>
                      <c:pt idx="1">
                        <c:v>Sprue and Runner</c:v>
                      </c:pt>
                      <c:pt idx="2">
                        <c:v>Gate</c:v>
                      </c:pt>
                      <c:pt idx="3">
                        <c:v>Part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Testing'!$Z$10:$Z$13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107-4A84-AD2F-2C060A8C985E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D540-4A9F-A342-2A2562820011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D540-4A9F-A342-2A2562820011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540-4A9F-A342-2A2562820011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540-4A9F-A342-2A2562820011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Testing'!$X$10:$X$13</c15:sqref>
                        </c15:formulaRef>
                      </c:ext>
                    </c:extLst>
                    <c:strCache>
                      <c:ptCount val="4"/>
                      <c:pt idx="0">
                        <c:v>Nozzle</c:v>
                      </c:pt>
                      <c:pt idx="1">
                        <c:v>Sprue and Runner</c:v>
                      </c:pt>
                      <c:pt idx="2">
                        <c:v>Gate</c:v>
                      </c:pt>
                      <c:pt idx="3">
                        <c:v>Part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Testing'!$AA$10:$AA$13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07-4A84-AD2F-2C060A8C985E}"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540-4A9F-A342-2A2562820011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540-4A9F-A342-2A2562820011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540-4A9F-A342-2A2562820011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540-4A9F-A342-2A2562820011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Testing'!$X$10:$X$13</c15:sqref>
                        </c15:formulaRef>
                      </c:ext>
                    </c:extLst>
                    <c:strCache>
                      <c:ptCount val="4"/>
                      <c:pt idx="0">
                        <c:v>Nozzle</c:v>
                      </c:pt>
                      <c:pt idx="1">
                        <c:v>Sprue and Runner</c:v>
                      </c:pt>
                      <c:pt idx="2">
                        <c:v>Gate</c:v>
                      </c:pt>
                      <c:pt idx="3">
                        <c:v>Part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Testing'!$AC$10:$AC$13</c15:sqref>
                        </c15:formulaRef>
                      </c:ext>
                    </c:extLst>
                    <c:numCache>
                      <c:formatCode>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107-4A84-AD2F-2C060A8C985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Relative Viscosity vs. Shear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 Curve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strRef>
              <c:f>'Process Testing'!$H$19:$J$28</c:f>
              <c:strCache>
                <c:ptCount val="10"/>
                <c:pt idx="0">
                  <c:v>#DIV/0!</c:v>
                </c:pt>
                <c:pt idx="1">
                  <c:v>#DIV/0!</c:v>
                </c:pt>
                <c:pt idx="2">
                  <c:v>#DIV/0!</c:v>
                </c:pt>
                <c:pt idx="3">
                  <c:v>#DIV/0!</c:v>
                </c:pt>
                <c:pt idx="4">
                  <c:v>#DIV/0!</c:v>
                </c:pt>
                <c:pt idx="5">
                  <c:v>#DIV/0!</c:v>
                </c:pt>
                <c:pt idx="6">
                  <c:v>#DIV/0!</c:v>
                </c:pt>
                <c:pt idx="7">
                  <c:v>#DIV/0!</c:v>
                </c:pt>
                <c:pt idx="8">
                  <c:v>#DIV/0!</c:v>
                </c:pt>
                <c:pt idx="9">
                  <c:v>#DIV/0!</c:v>
                </c:pt>
              </c:strCache>
            </c:strRef>
          </c:xVal>
          <c:yVal>
            <c:numRef>
              <c:f>'Process Testing'!$K$17:$K$28</c:f>
              <c:numCache>
                <c:formatCode>General</c:formatCode>
                <c:ptCount val="12"/>
                <c:pt idx="0">
                  <c:v>0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64-494E-BFFF-F64BE85AF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550543"/>
        <c:axId val="2003937903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'Process Testing'!$L$17:$L$28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3564-494E-BFFF-F64BE85AFD0E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95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'Process Testing'!$M$17:$M$28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564-494E-BFFF-F64BE85AFD0E}"/>
                  </c:ext>
                </c:extLst>
              </c15:ser>
            </c15:filteredScatterSeries>
          </c:ext>
        </c:extLst>
      </c:scatterChart>
      <c:valAx>
        <c:axId val="1999550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Shear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937903"/>
        <c:crosses val="autoZero"/>
        <c:crossBetween val="midCat"/>
      </c:valAx>
      <c:valAx>
        <c:axId val="200393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Viscosity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550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509587</xdr:colOff>
      <xdr:row>25</xdr:row>
      <xdr:rowOff>71436</xdr:rowOff>
    </xdr:from>
    <xdr:to>
      <xdr:col>15</xdr:col>
      <xdr:colOff>447675</xdr:colOff>
      <xdr:row>38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9A3CA7-B190-4438-BD5B-946CE4EB3D0C}"/>
            </a:ext>
          </a:extLst>
        </xdr:cNvPr>
        <xdr:cNvSpPr txBox="1"/>
      </xdr:nvSpPr>
      <xdr:spPr>
        <a:xfrm flipV="1">
          <a:off x="8682037" y="5272086"/>
          <a:ext cx="576263" cy="2281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11</xdr:col>
      <xdr:colOff>323850</xdr:colOff>
      <xdr:row>19</xdr:row>
      <xdr:rowOff>97923</xdr:rowOff>
    </xdr:from>
    <xdr:ext cx="4991099" cy="134466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EBBB0C3-1EDB-4715-8CC0-3388802BC49F}"/>
            </a:ext>
          </a:extLst>
        </xdr:cNvPr>
        <xdr:cNvSpPr/>
      </xdr:nvSpPr>
      <xdr:spPr>
        <a:xfrm>
          <a:off x="6581775" y="4126998"/>
          <a:ext cx="4991099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8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0000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2</xdr:col>
      <xdr:colOff>476250</xdr:colOff>
      <xdr:row>21</xdr:row>
      <xdr:rowOff>123825</xdr:rowOff>
    </xdr:from>
    <xdr:to>
      <xdr:col>2</xdr:col>
      <xdr:colOff>609600</xdr:colOff>
      <xdr:row>22</xdr:row>
      <xdr:rowOff>66675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A212F52-F87F-4299-9BC1-1D4F56F91321}"/>
            </a:ext>
          </a:extLst>
        </xdr:cNvPr>
        <xdr:cNvSpPr/>
      </xdr:nvSpPr>
      <xdr:spPr>
        <a:xfrm>
          <a:off x="1419225" y="4572000"/>
          <a:ext cx="133350" cy="104775"/>
        </a:xfrm>
        <a:prstGeom prst="ellipse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247650</xdr:colOff>
      <xdr:row>20</xdr:row>
      <xdr:rowOff>9525</xdr:rowOff>
    </xdr:from>
    <xdr:to>
      <xdr:col>6</xdr:col>
      <xdr:colOff>438150</xdr:colOff>
      <xdr:row>21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80DFF6D-1DCB-4E68-87F5-F7E98ABBB168}"/>
            </a:ext>
          </a:extLst>
        </xdr:cNvPr>
        <xdr:cNvSpPr/>
      </xdr:nvSpPr>
      <xdr:spPr>
        <a:xfrm>
          <a:off x="3819525" y="4238625"/>
          <a:ext cx="190500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19</xdr:row>
      <xdr:rowOff>9525</xdr:rowOff>
    </xdr:from>
    <xdr:to>
      <xdr:col>5</xdr:col>
      <xdr:colOff>419100</xdr:colOff>
      <xdr:row>20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804FF96-5E58-4BC0-8EF4-4E243E4223C5}"/>
            </a:ext>
          </a:extLst>
        </xdr:cNvPr>
        <xdr:cNvSpPr/>
      </xdr:nvSpPr>
      <xdr:spPr>
        <a:xfrm>
          <a:off x="3162300" y="4038600"/>
          <a:ext cx="190500" cy="1905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219075</xdr:colOff>
      <xdr:row>21</xdr:row>
      <xdr:rowOff>9525</xdr:rowOff>
    </xdr:from>
    <xdr:to>
      <xdr:col>5</xdr:col>
      <xdr:colOff>409575</xdr:colOff>
      <xdr:row>22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D6BE843-6F39-4EFC-A789-A2C03E24D3E6}"/>
            </a:ext>
          </a:extLst>
        </xdr:cNvPr>
        <xdr:cNvSpPr/>
      </xdr:nvSpPr>
      <xdr:spPr>
        <a:xfrm>
          <a:off x="3152775" y="4457700"/>
          <a:ext cx="190500" cy="1524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8</xdr:col>
      <xdr:colOff>209550</xdr:colOff>
      <xdr:row>20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C9B05973-077F-4D1D-BACD-8C1F9D118D66}"/>
            </a:ext>
          </a:extLst>
        </xdr:cNvPr>
        <xdr:cNvSpPr/>
      </xdr:nvSpPr>
      <xdr:spPr>
        <a:xfrm>
          <a:off x="4581525" y="3905250"/>
          <a:ext cx="190500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19050</xdr:colOff>
      <xdr:row>21</xdr:row>
      <xdr:rowOff>0</xdr:rowOff>
    </xdr:from>
    <xdr:to>
      <xdr:col>8</xdr:col>
      <xdr:colOff>209550</xdr:colOff>
      <xdr:row>21</xdr:row>
      <xdr:rowOff>180975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3E80E0AD-F4DE-43BE-BB3C-A398AE63073C}"/>
            </a:ext>
          </a:extLst>
        </xdr:cNvPr>
        <xdr:cNvSpPr/>
      </xdr:nvSpPr>
      <xdr:spPr>
        <a:xfrm>
          <a:off x="4581525" y="4276725"/>
          <a:ext cx="190500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476250</xdr:colOff>
      <xdr:row>20</xdr:row>
      <xdr:rowOff>0</xdr:rowOff>
    </xdr:from>
    <xdr:to>
      <xdr:col>6</xdr:col>
      <xdr:colOff>9525</xdr:colOff>
      <xdr:row>20</xdr:row>
      <xdr:rowOff>180975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294A6BEB-C860-45A1-9E30-F7EA7CCC1AD8}"/>
            </a:ext>
          </a:extLst>
        </xdr:cNvPr>
        <xdr:cNvSpPr/>
      </xdr:nvSpPr>
      <xdr:spPr>
        <a:xfrm>
          <a:off x="3409950" y="4229100"/>
          <a:ext cx="171450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20</xdr:row>
      <xdr:rowOff>9525</xdr:rowOff>
    </xdr:from>
    <xdr:to>
      <xdr:col>7</xdr:col>
      <xdr:colOff>200025</xdr:colOff>
      <xdr:row>21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A2099E82-C2E0-4E28-8174-F46D540FE2BB}"/>
            </a:ext>
          </a:extLst>
        </xdr:cNvPr>
        <xdr:cNvSpPr/>
      </xdr:nvSpPr>
      <xdr:spPr>
        <a:xfrm>
          <a:off x="4324350" y="4095750"/>
          <a:ext cx="190500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257175</xdr:colOff>
      <xdr:row>21</xdr:row>
      <xdr:rowOff>0</xdr:rowOff>
    </xdr:from>
    <xdr:to>
      <xdr:col>6</xdr:col>
      <xdr:colOff>447675</xdr:colOff>
      <xdr:row>21</xdr:row>
      <xdr:rowOff>180975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8B834636-46E5-4D88-8523-CF5A384857EE}"/>
            </a:ext>
          </a:extLst>
        </xdr:cNvPr>
        <xdr:cNvSpPr/>
      </xdr:nvSpPr>
      <xdr:spPr>
        <a:xfrm>
          <a:off x="3829050" y="4448175"/>
          <a:ext cx="190500" cy="1619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247650</xdr:colOff>
      <xdr:row>19</xdr:row>
      <xdr:rowOff>9525</xdr:rowOff>
    </xdr:from>
    <xdr:to>
      <xdr:col>6</xdr:col>
      <xdr:colOff>438150</xdr:colOff>
      <xdr:row>20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4DB20990-389F-4552-9705-9CAFF1752023}"/>
            </a:ext>
          </a:extLst>
        </xdr:cNvPr>
        <xdr:cNvSpPr/>
      </xdr:nvSpPr>
      <xdr:spPr>
        <a:xfrm>
          <a:off x="3819525" y="4038600"/>
          <a:ext cx="190500" cy="1905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15</xdr:col>
      <xdr:colOff>98134</xdr:colOff>
      <xdr:row>14</xdr:row>
      <xdr:rowOff>116973</xdr:rowOff>
    </xdr:from>
    <xdr:ext cx="184730" cy="134466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A28590A-D97B-40F7-BB43-6019318E8BC1}"/>
            </a:ext>
          </a:extLst>
        </xdr:cNvPr>
        <xdr:cNvSpPr/>
      </xdr:nvSpPr>
      <xdr:spPr>
        <a:xfrm>
          <a:off x="8908759" y="3136398"/>
          <a:ext cx="184730" cy="134466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8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FF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twoCellAnchor>
    <xdr:from>
      <xdr:col>6</xdr:col>
      <xdr:colOff>9525</xdr:colOff>
      <xdr:row>22</xdr:row>
      <xdr:rowOff>9525</xdr:rowOff>
    </xdr:from>
    <xdr:to>
      <xdr:col>6</xdr:col>
      <xdr:colOff>200025</xdr:colOff>
      <xdr:row>23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3144AC7D-7AC2-4EEF-A347-4F51228008BD}"/>
            </a:ext>
          </a:extLst>
        </xdr:cNvPr>
        <xdr:cNvSpPr/>
      </xdr:nvSpPr>
      <xdr:spPr>
        <a:xfrm>
          <a:off x="3581400" y="4619625"/>
          <a:ext cx="190500" cy="1714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457200</xdr:colOff>
      <xdr:row>22</xdr:row>
      <xdr:rowOff>9525</xdr:rowOff>
    </xdr:from>
    <xdr:to>
      <xdr:col>6</xdr:col>
      <xdr:colOff>647700</xdr:colOff>
      <xdr:row>23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B4854B2-48AF-4FB1-B0D0-CDAE85685A71}"/>
            </a:ext>
          </a:extLst>
        </xdr:cNvPr>
        <xdr:cNvSpPr/>
      </xdr:nvSpPr>
      <xdr:spPr>
        <a:xfrm>
          <a:off x="4029075" y="4619625"/>
          <a:ext cx="180975" cy="1714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18</xdr:row>
      <xdr:rowOff>0</xdr:rowOff>
    </xdr:from>
    <xdr:to>
      <xdr:col>6</xdr:col>
      <xdr:colOff>200025</xdr:colOff>
      <xdr:row>18</xdr:row>
      <xdr:rowOff>180975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13EE9988-ABE5-4198-B32F-38225DF52DB7}"/>
            </a:ext>
          </a:extLst>
        </xdr:cNvPr>
        <xdr:cNvSpPr/>
      </xdr:nvSpPr>
      <xdr:spPr>
        <a:xfrm>
          <a:off x="3581400" y="3838575"/>
          <a:ext cx="190500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457200</xdr:colOff>
      <xdr:row>18</xdr:row>
      <xdr:rowOff>9525</xdr:rowOff>
    </xdr:from>
    <xdr:to>
      <xdr:col>6</xdr:col>
      <xdr:colOff>647700</xdr:colOff>
      <xdr:row>19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4211CD80-C3F0-4644-8B4E-103188A75668}"/>
            </a:ext>
          </a:extLst>
        </xdr:cNvPr>
        <xdr:cNvSpPr/>
      </xdr:nvSpPr>
      <xdr:spPr>
        <a:xfrm>
          <a:off x="4029075" y="3848100"/>
          <a:ext cx="180975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17318</xdr:rowOff>
    </xdr:from>
    <xdr:to>
      <xdr:col>5</xdr:col>
      <xdr:colOff>640772</xdr:colOff>
      <xdr:row>30</xdr:row>
      <xdr:rowOff>17318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AB0D6317-CD4F-48E3-8FB8-EA646CDD62CB}"/>
            </a:ext>
          </a:extLst>
        </xdr:cNvPr>
        <xdr:cNvSpPr/>
      </xdr:nvSpPr>
      <xdr:spPr>
        <a:xfrm>
          <a:off x="2057400" y="3131993"/>
          <a:ext cx="2012372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624208</xdr:colOff>
      <xdr:row>17</xdr:row>
      <xdr:rowOff>9034</xdr:rowOff>
    </xdr:from>
    <xdr:to>
      <xdr:col>8</xdr:col>
      <xdr:colOff>581469</xdr:colOff>
      <xdr:row>30</xdr:row>
      <xdr:rowOff>9034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3B27A975-64E9-41D6-A57D-500306C5BE74}"/>
            </a:ext>
          </a:extLst>
        </xdr:cNvPr>
        <xdr:cNvSpPr/>
      </xdr:nvSpPr>
      <xdr:spPr>
        <a:xfrm>
          <a:off x="4053208" y="3123709"/>
          <a:ext cx="2014661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14606</xdr:colOff>
      <xdr:row>17</xdr:row>
      <xdr:rowOff>20631</xdr:rowOff>
    </xdr:from>
    <xdr:to>
      <xdr:col>3</xdr:col>
      <xdr:colOff>1052</xdr:colOff>
      <xdr:row>30</xdr:row>
      <xdr:rowOff>20631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2EE046E-5EAC-4C61-9A0E-7104187905A7}"/>
            </a:ext>
          </a:extLst>
        </xdr:cNvPr>
        <xdr:cNvSpPr/>
      </xdr:nvSpPr>
      <xdr:spPr>
        <a:xfrm>
          <a:off x="14606" y="3135306"/>
          <a:ext cx="2043846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1354</xdr:colOff>
      <xdr:row>4</xdr:row>
      <xdr:rowOff>7379</xdr:rowOff>
    </xdr:from>
    <xdr:to>
      <xdr:col>5</xdr:col>
      <xdr:colOff>642126</xdr:colOff>
      <xdr:row>17</xdr:row>
      <xdr:rowOff>7379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36F7CC8-12AF-4D40-8E22-06413E1CD39E}"/>
            </a:ext>
          </a:extLst>
        </xdr:cNvPr>
        <xdr:cNvSpPr/>
      </xdr:nvSpPr>
      <xdr:spPr>
        <a:xfrm>
          <a:off x="2058754" y="902729"/>
          <a:ext cx="2012372" cy="2219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4667</xdr:colOff>
      <xdr:row>30</xdr:row>
      <xdr:rowOff>27257</xdr:rowOff>
    </xdr:from>
    <xdr:to>
      <xdr:col>5</xdr:col>
      <xdr:colOff>645439</xdr:colOff>
      <xdr:row>43</xdr:row>
      <xdr:rowOff>27257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208E7B07-A9A4-45F1-8309-39F96843F633}"/>
            </a:ext>
          </a:extLst>
        </xdr:cNvPr>
        <xdr:cNvSpPr/>
      </xdr:nvSpPr>
      <xdr:spPr>
        <a:xfrm>
          <a:off x="2062067" y="5246957"/>
          <a:ext cx="2012372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57978</xdr:colOff>
      <xdr:row>16</xdr:row>
      <xdr:rowOff>182217</xdr:rowOff>
    </xdr:from>
    <xdr:to>
      <xdr:col>12</xdr:col>
      <xdr:colOff>44424</xdr:colOff>
      <xdr:row>29</xdr:row>
      <xdr:rowOff>182217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F347BCE4-7F9F-46F7-BC47-2A4F46D62799}"/>
            </a:ext>
          </a:extLst>
        </xdr:cNvPr>
        <xdr:cNvSpPr/>
      </xdr:nvSpPr>
      <xdr:spPr>
        <a:xfrm>
          <a:off x="6153978" y="3115917"/>
          <a:ext cx="2043846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28161</xdr:colOff>
      <xdr:row>17</xdr:row>
      <xdr:rowOff>3313</xdr:rowOff>
    </xdr:from>
    <xdr:to>
      <xdr:col>15</xdr:col>
      <xdr:colOff>14607</xdr:colOff>
      <xdr:row>30</xdr:row>
      <xdr:rowOff>3313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8835E26F-CA59-49F6-B34D-E2B5E5E6FCBB}"/>
            </a:ext>
          </a:extLst>
        </xdr:cNvPr>
        <xdr:cNvSpPr/>
      </xdr:nvSpPr>
      <xdr:spPr>
        <a:xfrm>
          <a:off x="8181561" y="3117988"/>
          <a:ext cx="2043846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17216</xdr:colOff>
      <xdr:row>16</xdr:row>
      <xdr:rowOff>180561</xdr:rowOff>
    </xdr:from>
    <xdr:to>
      <xdr:col>17</xdr:col>
      <xdr:colOff>531566</xdr:colOff>
      <xdr:row>29</xdr:row>
      <xdr:rowOff>180561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95F7C872-50F7-4900-86B5-556F75576934}"/>
            </a:ext>
          </a:extLst>
        </xdr:cNvPr>
        <xdr:cNvSpPr/>
      </xdr:nvSpPr>
      <xdr:spPr>
        <a:xfrm>
          <a:off x="10228016" y="3114261"/>
          <a:ext cx="1885950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34787</xdr:colOff>
      <xdr:row>30</xdr:row>
      <xdr:rowOff>9939</xdr:rowOff>
    </xdr:from>
    <xdr:to>
      <xdr:col>15</xdr:col>
      <xdr:colOff>21233</xdr:colOff>
      <xdr:row>43</xdr:row>
      <xdr:rowOff>9939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765AE57B-7743-4422-9A10-72C65480099A}"/>
            </a:ext>
          </a:extLst>
        </xdr:cNvPr>
        <xdr:cNvSpPr/>
      </xdr:nvSpPr>
      <xdr:spPr>
        <a:xfrm>
          <a:off x="8188187" y="5229639"/>
          <a:ext cx="2043846" cy="210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21535</xdr:colOff>
      <xdr:row>3</xdr:row>
      <xdr:rowOff>178904</xdr:rowOff>
    </xdr:from>
    <xdr:to>
      <xdr:col>15</xdr:col>
      <xdr:colOff>7981</xdr:colOff>
      <xdr:row>16</xdr:row>
      <xdr:rowOff>178904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59291F03-8610-454E-A3F1-DBA1BF56A0DE}"/>
            </a:ext>
          </a:extLst>
        </xdr:cNvPr>
        <xdr:cNvSpPr/>
      </xdr:nvSpPr>
      <xdr:spPr>
        <a:xfrm>
          <a:off x="8174935" y="874229"/>
          <a:ext cx="2043846" cy="2238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463826</xdr:colOff>
      <xdr:row>2</xdr:row>
      <xdr:rowOff>8283</xdr:rowOff>
    </xdr:from>
    <xdr:to>
      <xdr:col>8</xdr:col>
      <xdr:colOff>99391</xdr:colOff>
      <xdr:row>3</xdr:row>
      <xdr:rowOff>8283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2D78D6D-8BA9-4E59-9444-4C7FA50102C0}"/>
            </a:ext>
          </a:extLst>
        </xdr:cNvPr>
        <xdr:cNvSpPr/>
      </xdr:nvSpPr>
      <xdr:spPr>
        <a:xfrm>
          <a:off x="5264426" y="465483"/>
          <a:ext cx="321365" cy="2381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463826</xdr:colOff>
      <xdr:row>2</xdr:row>
      <xdr:rowOff>8283</xdr:rowOff>
    </xdr:from>
    <xdr:to>
      <xdr:col>17</xdr:col>
      <xdr:colOff>99391</xdr:colOff>
      <xdr:row>3</xdr:row>
      <xdr:rowOff>8283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7CBE147F-81FC-4B83-80CD-B6ECF356E039}"/>
            </a:ext>
          </a:extLst>
        </xdr:cNvPr>
        <xdr:cNvSpPr/>
      </xdr:nvSpPr>
      <xdr:spPr>
        <a:xfrm>
          <a:off x="11360426" y="465483"/>
          <a:ext cx="321365" cy="2381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464239</xdr:colOff>
      <xdr:row>6</xdr:row>
      <xdr:rowOff>54251</xdr:rowOff>
    </xdr:from>
    <xdr:to>
      <xdr:col>8</xdr:col>
      <xdr:colOff>88623</xdr:colOff>
      <xdr:row>7</xdr:row>
      <xdr:rowOff>128795</xdr:rowOff>
    </xdr:to>
    <xdr:sp macro="" textlink="">
      <xdr:nvSpPr>
        <xdr:cNvPr id="36" name="Arrow: Curved Right 35">
          <a:extLst>
            <a:ext uri="{FF2B5EF4-FFF2-40B4-BE49-F238E27FC236}">
              <a16:creationId xmlns:a16="http://schemas.microsoft.com/office/drawing/2014/main" id="{B59372EC-ACF9-4C67-9E53-26195C2EA29E}"/>
            </a:ext>
          </a:extLst>
        </xdr:cNvPr>
        <xdr:cNvSpPr/>
      </xdr:nvSpPr>
      <xdr:spPr>
        <a:xfrm>
          <a:off x="5064814" y="1159151"/>
          <a:ext cx="281609" cy="236469"/>
        </a:xfrm>
        <a:prstGeom prst="curved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160683</xdr:colOff>
      <xdr:row>6</xdr:row>
      <xdr:rowOff>43483</xdr:rowOff>
    </xdr:from>
    <xdr:to>
      <xdr:col>8</xdr:col>
      <xdr:colOff>442292</xdr:colOff>
      <xdr:row>7</xdr:row>
      <xdr:rowOff>118027</xdr:rowOff>
    </xdr:to>
    <xdr:sp macro="" textlink="">
      <xdr:nvSpPr>
        <xdr:cNvPr id="37" name="Arrow: Curved Right 36">
          <a:extLst>
            <a:ext uri="{FF2B5EF4-FFF2-40B4-BE49-F238E27FC236}">
              <a16:creationId xmlns:a16="http://schemas.microsoft.com/office/drawing/2014/main" id="{B5A9AA5D-C2B4-48E0-8E5F-122703519526}"/>
            </a:ext>
          </a:extLst>
        </xdr:cNvPr>
        <xdr:cNvSpPr/>
      </xdr:nvSpPr>
      <xdr:spPr>
        <a:xfrm rot="10800000">
          <a:off x="5418483" y="1148383"/>
          <a:ext cx="281609" cy="236469"/>
        </a:xfrm>
        <a:prstGeom prst="curved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483289</xdr:colOff>
      <xdr:row>6</xdr:row>
      <xdr:rowOff>63776</xdr:rowOff>
    </xdr:from>
    <xdr:to>
      <xdr:col>17</xdr:col>
      <xdr:colOff>107673</xdr:colOff>
      <xdr:row>7</xdr:row>
      <xdr:rowOff>138320</xdr:rowOff>
    </xdr:to>
    <xdr:sp macro="" textlink="">
      <xdr:nvSpPr>
        <xdr:cNvPr id="38" name="Arrow: Curved Right 37">
          <a:extLst>
            <a:ext uri="{FF2B5EF4-FFF2-40B4-BE49-F238E27FC236}">
              <a16:creationId xmlns:a16="http://schemas.microsoft.com/office/drawing/2014/main" id="{6CDD8309-7439-4A64-9075-0C0451603DFB}"/>
            </a:ext>
          </a:extLst>
        </xdr:cNvPr>
        <xdr:cNvSpPr/>
      </xdr:nvSpPr>
      <xdr:spPr>
        <a:xfrm>
          <a:off x="10998889" y="1168676"/>
          <a:ext cx="281609" cy="236469"/>
        </a:xfrm>
        <a:prstGeom prst="curved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132108</xdr:colOff>
      <xdr:row>6</xdr:row>
      <xdr:rowOff>53008</xdr:rowOff>
    </xdr:from>
    <xdr:to>
      <xdr:col>17</xdr:col>
      <xdr:colOff>413717</xdr:colOff>
      <xdr:row>7</xdr:row>
      <xdr:rowOff>127552</xdr:rowOff>
    </xdr:to>
    <xdr:sp macro="" textlink="">
      <xdr:nvSpPr>
        <xdr:cNvPr id="39" name="Arrow: Curved Right 38">
          <a:extLst>
            <a:ext uri="{FF2B5EF4-FFF2-40B4-BE49-F238E27FC236}">
              <a16:creationId xmlns:a16="http://schemas.microsoft.com/office/drawing/2014/main" id="{FD7B5564-B761-4806-AD39-FC46BFF99C6D}"/>
            </a:ext>
          </a:extLst>
        </xdr:cNvPr>
        <xdr:cNvSpPr/>
      </xdr:nvSpPr>
      <xdr:spPr>
        <a:xfrm rot="10800000">
          <a:off x="11304933" y="1157908"/>
          <a:ext cx="281609" cy="236469"/>
        </a:xfrm>
        <a:prstGeom prst="curved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49696</xdr:colOff>
      <xdr:row>14</xdr:row>
      <xdr:rowOff>0</xdr:rowOff>
    </xdr:from>
    <xdr:to>
      <xdr:col>1</xdr:col>
      <xdr:colOff>571500</xdr:colOff>
      <xdr:row>16</xdr:row>
      <xdr:rowOff>182217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56759FBC-957E-4DD9-A5AC-4F07DD5160F7}"/>
            </a:ext>
          </a:extLst>
        </xdr:cNvPr>
        <xdr:cNvCxnSpPr/>
      </xdr:nvCxnSpPr>
      <xdr:spPr>
        <a:xfrm flipH="1">
          <a:off x="49696" y="2628900"/>
          <a:ext cx="1207604" cy="48701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554934</xdr:colOff>
      <xdr:row>14</xdr:row>
      <xdr:rowOff>0</xdr:rowOff>
    </xdr:from>
    <xdr:to>
      <xdr:col>8</xdr:col>
      <xdr:colOff>554934</xdr:colOff>
      <xdr:row>17</xdr:row>
      <xdr:rowOff>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7FCDD0B1-862B-4E69-A83A-186DE353C6E7}"/>
            </a:ext>
          </a:extLst>
        </xdr:cNvPr>
        <xdr:cNvCxnSpPr/>
      </xdr:nvCxnSpPr>
      <xdr:spPr>
        <a:xfrm>
          <a:off x="4669734" y="2628900"/>
          <a:ext cx="1371600" cy="4857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57978</xdr:colOff>
      <xdr:row>14</xdr:row>
      <xdr:rowOff>8283</xdr:rowOff>
    </xdr:from>
    <xdr:to>
      <xdr:col>10</xdr:col>
      <xdr:colOff>546652</xdr:colOff>
      <xdr:row>17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2F74624B-834D-4FCE-B13D-1A89F1AE7217}"/>
            </a:ext>
          </a:extLst>
        </xdr:cNvPr>
        <xdr:cNvCxnSpPr/>
      </xdr:nvCxnSpPr>
      <xdr:spPr>
        <a:xfrm flipH="1">
          <a:off x="6153978" y="2637183"/>
          <a:ext cx="1174474" cy="47749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532986</xdr:colOff>
      <xdr:row>14</xdr:row>
      <xdr:rowOff>0</xdr:rowOff>
    </xdr:from>
    <xdr:to>
      <xdr:col>17</xdr:col>
      <xdr:colOff>524704</xdr:colOff>
      <xdr:row>17</xdr:row>
      <xdr:rowOff>8283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8351D049-253D-4FFD-B205-D02CF05CB349}"/>
            </a:ext>
          </a:extLst>
        </xdr:cNvPr>
        <xdr:cNvCxnSpPr/>
      </xdr:nvCxnSpPr>
      <xdr:spPr>
        <a:xfrm>
          <a:off x="10391361" y="2400300"/>
          <a:ext cx="1306168" cy="49405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3</xdr:row>
      <xdr:rowOff>180975</xdr:rowOff>
    </xdr:from>
    <xdr:to>
      <xdr:col>8</xdr:col>
      <xdr:colOff>114300</xdr:colOff>
      <xdr:row>5</xdr:row>
      <xdr:rowOff>9525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92F335FB-C583-4A2A-AB21-E3933FFC541A}"/>
            </a:ext>
          </a:extLst>
        </xdr:cNvPr>
        <xdr:cNvSpPr/>
      </xdr:nvSpPr>
      <xdr:spPr>
        <a:xfrm>
          <a:off x="5305425" y="876300"/>
          <a:ext cx="295275" cy="2286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476250</xdr:colOff>
      <xdr:row>3</xdr:row>
      <xdr:rowOff>180975</xdr:rowOff>
    </xdr:from>
    <xdr:to>
      <xdr:col>17</xdr:col>
      <xdr:colOff>85725</xdr:colOff>
      <xdr:row>5</xdr:row>
      <xdr:rowOff>9525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C05ACE0D-72EB-4A80-9811-B451DB876301}"/>
            </a:ext>
          </a:extLst>
        </xdr:cNvPr>
        <xdr:cNvSpPr/>
      </xdr:nvSpPr>
      <xdr:spPr>
        <a:xfrm>
          <a:off x="11372850" y="876300"/>
          <a:ext cx="295275" cy="2286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31</xdr:row>
      <xdr:rowOff>19050</xdr:rowOff>
    </xdr:from>
    <xdr:to>
      <xdr:col>0</xdr:col>
      <xdr:colOff>333375</xdr:colOff>
      <xdr:row>32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8AB472C-8CB7-4FE5-B45D-F52745E50AA2}"/>
            </a:ext>
          </a:extLst>
        </xdr:cNvPr>
        <xdr:cNvSpPr/>
      </xdr:nvSpPr>
      <xdr:spPr>
        <a:xfrm>
          <a:off x="28575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0</xdr:col>
      <xdr:colOff>342900</xdr:colOff>
      <xdr:row>31</xdr:row>
      <xdr:rowOff>19050</xdr:rowOff>
    </xdr:from>
    <xdr:to>
      <xdr:col>0</xdr:col>
      <xdr:colOff>647700</xdr:colOff>
      <xdr:row>32</xdr:row>
      <xdr:rowOff>133350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4DFACC9-BF5F-40B4-8CFC-036BA0566719}"/>
            </a:ext>
          </a:extLst>
        </xdr:cNvPr>
        <xdr:cNvSpPr/>
      </xdr:nvSpPr>
      <xdr:spPr>
        <a:xfrm>
          <a:off x="342900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</xdr:col>
      <xdr:colOff>47625</xdr:colOff>
      <xdr:row>31</xdr:row>
      <xdr:rowOff>19050</xdr:rowOff>
    </xdr:from>
    <xdr:to>
      <xdr:col>1</xdr:col>
      <xdr:colOff>352425</xdr:colOff>
      <xdr:row>32</xdr:row>
      <xdr:rowOff>133350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A980F79-B463-4423-A087-07D13D8A4ED9}"/>
            </a:ext>
          </a:extLst>
        </xdr:cNvPr>
        <xdr:cNvSpPr/>
      </xdr:nvSpPr>
      <xdr:spPr>
        <a:xfrm>
          <a:off x="704850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0</xdr:col>
      <xdr:colOff>0</xdr:colOff>
      <xdr:row>34</xdr:row>
      <xdr:rowOff>142875</xdr:rowOff>
    </xdr:from>
    <xdr:to>
      <xdr:col>0</xdr:col>
      <xdr:colOff>304800</xdr:colOff>
      <xdr:row>36</xdr:row>
      <xdr:rowOff>95250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5AB7692-0393-4E5F-B62F-0D58C41779D8}"/>
            </a:ext>
          </a:extLst>
        </xdr:cNvPr>
        <xdr:cNvSpPr/>
      </xdr:nvSpPr>
      <xdr:spPr>
        <a:xfrm>
          <a:off x="0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9</a:t>
          </a:r>
        </a:p>
      </xdr:txBody>
    </xdr:sp>
    <xdr:clientData/>
  </xdr:twoCellAnchor>
  <xdr:twoCellAnchor>
    <xdr:from>
      <xdr:col>0</xdr:col>
      <xdr:colOff>9525</xdr:colOff>
      <xdr:row>36</xdr:row>
      <xdr:rowOff>114300</xdr:rowOff>
    </xdr:from>
    <xdr:to>
      <xdr:col>0</xdr:col>
      <xdr:colOff>314325</xdr:colOff>
      <xdr:row>38</xdr:row>
      <xdr:rowOff>66675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EC0CF19A-0A52-4D02-AA60-7D7B320DE235}"/>
            </a:ext>
          </a:extLst>
        </xdr:cNvPr>
        <xdr:cNvSpPr/>
      </xdr:nvSpPr>
      <xdr:spPr>
        <a:xfrm>
          <a:off x="9525" y="60769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13</a:t>
          </a:r>
        </a:p>
      </xdr:txBody>
    </xdr:sp>
    <xdr:clientData/>
  </xdr:twoCellAnchor>
  <xdr:twoCellAnchor>
    <xdr:from>
      <xdr:col>0</xdr:col>
      <xdr:colOff>9525</xdr:colOff>
      <xdr:row>38</xdr:row>
      <xdr:rowOff>85725</xdr:rowOff>
    </xdr:from>
    <xdr:to>
      <xdr:col>0</xdr:col>
      <xdr:colOff>314325</xdr:colOff>
      <xdr:row>40</xdr:row>
      <xdr:rowOff>38100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3E5C8D9-ED8A-4001-AA0E-F5F3F36AD741}"/>
            </a:ext>
          </a:extLst>
        </xdr:cNvPr>
        <xdr:cNvSpPr/>
      </xdr:nvSpPr>
      <xdr:spPr>
        <a:xfrm>
          <a:off x="952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17</a:t>
          </a:r>
        </a:p>
      </xdr:txBody>
    </xdr:sp>
    <xdr:clientData/>
  </xdr:twoCellAnchor>
  <xdr:twoCellAnchor>
    <xdr:from>
      <xdr:col>0</xdr:col>
      <xdr:colOff>19050</xdr:colOff>
      <xdr:row>40</xdr:row>
      <xdr:rowOff>38100</xdr:rowOff>
    </xdr:from>
    <xdr:to>
      <xdr:col>0</xdr:col>
      <xdr:colOff>323850</xdr:colOff>
      <xdr:row>41</xdr:row>
      <xdr:rowOff>152400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0C8B76D-E1F4-4C44-9F33-BD311FC658A1}"/>
            </a:ext>
          </a:extLst>
        </xdr:cNvPr>
        <xdr:cNvSpPr/>
      </xdr:nvSpPr>
      <xdr:spPr>
        <a:xfrm>
          <a:off x="19050" y="66484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21</a:t>
          </a:r>
        </a:p>
      </xdr:txBody>
    </xdr:sp>
    <xdr:clientData/>
  </xdr:twoCellAnchor>
  <xdr:twoCellAnchor>
    <xdr:from>
      <xdr:col>0</xdr:col>
      <xdr:colOff>342900</xdr:colOff>
      <xdr:row>33</xdr:row>
      <xdr:rowOff>0</xdr:rowOff>
    </xdr:from>
    <xdr:to>
      <xdr:col>0</xdr:col>
      <xdr:colOff>647700</xdr:colOff>
      <xdr:row>34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BCC75E0F-B70C-4582-8488-523F17D31D8E}"/>
            </a:ext>
          </a:extLst>
        </xdr:cNvPr>
        <xdr:cNvSpPr/>
      </xdr:nvSpPr>
      <xdr:spPr>
        <a:xfrm>
          <a:off x="34290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0</xdr:col>
      <xdr:colOff>342900</xdr:colOff>
      <xdr:row>34</xdr:row>
      <xdr:rowOff>142875</xdr:rowOff>
    </xdr:from>
    <xdr:to>
      <xdr:col>0</xdr:col>
      <xdr:colOff>647700</xdr:colOff>
      <xdr:row>36</xdr:row>
      <xdr:rowOff>95250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2E66FA5-0378-4D4A-97A0-FEB8304C2E5C}"/>
            </a:ext>
          </a:extLst>
        </xdr:cNvPr>
        <xdr:cNvSpPr/>
      </xdr:nvSpPr>
      <xdr:spPr>
        <a:xfrm>
          <a:off x="342900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10</a:t>
          </a:r>
        </a:p>
      </xdr:txBody>
    </xdr:sp>
    <xdr:clientData/>
  </xdr:twoCellAnchor>
  <xdr:twoCellAnchor>
    <xdr:from>
      <xdr:col>0</xdr:col>
      <xdr:colOff>333375</xdr:colOff>
      <xdr:row>38</xdr:row>
      <xdr:rowOff>85725</xdr:rowOff>
    </xdr:from>
    <xdr:to>
      <xdr:col>0</xdr:col>
      <xdr:colOff>638175</xdr:colOff>
      <xdr:row>40</xdr:row>
      <xdr:rowOff>38100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481F19FA-4734-4158-AB0B-4B0F7C1EEE8F}"/>
            </a:ext>
          </a:extLst>
        </xdr:cNvPr>
        <xdr:cNvSpPr/>
      </xdr:nvSpPr>
      <xdr:spPr>
        <a:xfrm>
          <a:off x="33337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18</a:t>
          </a:r>
        </a:p>
      </xdr:txBody>
    </xdr:sp>
    <xdr:clientData/>
  </xdr:twoCellAnchor>
  <xdr:twoCellAnchor>
    <xdr:from>
      <xdr:col>0</xdr:col>
      <xdr:colOff>342900</xdr:colOff>
      <xdr:row>36</xdr:row>
      <xdr:rowOff>123825</xdr:rowOff>
    </xdr:from>
    <xdr:to>
      <xdr:col>0</xdr:col>
      <xdr:colOff>647700</xdr:colOff>
      <xdr:row>38</xdr:row>
      <xdr:rowOff>76200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0BC164B-B3DD-41C9-8CBB-5975FD598AC2}"/>
            </a:ext>
          </a:extLst>
        </xdr:cNvPr>
        <xdr:cNvSpPr/>
      </xdr:nvSpPr>
      <xdr:spPr>
        <a:xfrm>
          <a:off x="342900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14</a:t>
          </a:r>
        </a:p>
      </xdr:txBody>
    </xdr:sp>
    <xdr:clientData/>
  </xdr:twoCellAnchor>
  <xdr:twoCellAnchor>
    <xdr:from>
      <xdr:col>0</xdr:col>
      <xdr:colOff>314325</xdr:colOff>
      <xdr:row>40</xdr:row>
      <xdr:rowOff>57150</xdr:rowOff>
    </xdr:from>
    <xdr:to>
      <xdr:col>0</xdr:col>
      <xdr:colOff>619125</xdr:colOff>
      <xdr:row>42</xdr:row>
      <xdr:rowOff>9525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8D78F56-30B0-40F2-981D-B00486F1AB71}"/>
            </a:ext>
          </a:extLst>
        </xdr:cNvPr>
        <xdr:cNvSpPr/>
      </xdr:nvSpPr>
      <xdr:spPr>
        <a:xfrm>
          <a:off x="314325" y="666750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22</a:t>
          </a:r>
        </a:p>
      </xdr:txBody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314325</xdr:colOff>
      <xdr:row>34</xdr:row>
      <xdr:rowOff>114300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C96C3011-CF7F-4EF0-8A17-111B0D01B717}"/>
            </a:ext>
          </a:extLst>
        </xdr:cNvPr>
        <xdr:cNvSpPr/>
      </xdr:nvSpPr>
      <xdr:spPr>
        <a:xfrm>
          <a:off x="66675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</xdr:col>
      <xdr:colOff>333375</xdr:colOff>
      <xdr:row>33</xdr:row>
      <xdr:rowOff>0</xdr:rowOff>
    </xdr:from>
    <xdr:to>
      <xdr:col>1</xdr:col>
      <xdr:colOff>638175</xdr:colOff>
      <xdr:row>34</xdr:row>
      <xdr:rowOff>114300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EDFDA58-CCD5-4F65-A9D9-E17ACB47412D}"/>
            </a:ext>
          </a:extLst>
        </xdr:cNvPr>
        <xdr:cNvSpPr/>
      </xdr:nvSpPr>
      <xdr:spPr>
        <a:xfrm>
          <a:off x="99060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8</a:t>
          </a:r>
        </a:p>
      </xdr:txBody>
    </xdr:sp>
    <xdr:clientData/>
  </xdr:twoCellAnchor>
  <xdr:twoCellAnchor>
    <xdr:from>
      <xdr:col>0</xdr:col>
      <xdr:colOff>47625</xdr:colOff>
      <xdr:row>32</xdr:row>
      <xdr:rowOff>152400</xdr:rowOff>
    </xdr:from>
    <xdr:to>
      <xdr:col>0</xdr:col>
      <xdr:colOff>352425</xdr:colOff>
      <xdr:row>34</xdr:row>
      <xdr:rowOff>104775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E6358DBA-23A8-4778-9188-8C15DDA7DB93}"/>
            </a:ext>
          </a:extLst>
        </xdr:cNvPr>
        <xdr:cNvSpPr/>
      </xdr:nvSpPr>
      <xdr:spPr>
        <a:xfrm>
          <a:off x="47625" y="54673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</xdr:col>
      <xdr:colOff>314325</xdr:colOff>
      <xdr:row>34</xdr:row>
      <xdr:rowOff>133350</xdr:rowOff>
    </xdr:from>
    <xdr:to>
      <xdr:col>1</xdr:col>
      <xdr:colOff>619125</xdr:colOff>
      <xdr:row>36</xdr:row>
      <xdr:rowOff>85725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41B479CA-9156-4FA8-8411-B68375B232CD}"/>
            </a:ext>
          </a:extLst>
        </xdr:cNvPr>
        <xdr:cNvSpPr/>
      </xdr:nvSpPr>
      <xdr:spPr>
        <a:xfrm>
          <a:off x="971550" y="57721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12</a:t>
          </a:r>
        </a:p>
      </xdr:txBody>
    </xdr:sp>
    <xdr:clientData/>
  </xdr:twoCellAnchor>
  <xdr:twoCellAnchor>
    <xdr:from>
      <xdr:col>1</xdr:col>
      <xdr:colOff>0</xdr:colOff>
      <xdr:row>36</xdr:row>
      <xdr:rowOff>123825</xdr:rowOff>
    </xdr:from>
    <xdr:to>
      <xdr:col>1</xdr:col>
      <xdr:colOff>304800</xdr:colOff>
      <xdr:row>38</xdr:row>
      <xdr:rowOff>76200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760C2E70-BCF4-45E6-89DD-0A38F59B8F2F}"/>
            </a:ext>
          </a:extLst>
        </xdr:cNvPr>
        <xdr:cNvSpPr/>
      </xdr:nvSpPr>
      <xdr:spPr>
        <a:xfrm>
          <a:off x="657225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15</a:t>
          </a:r>
        </a:p>
      </xdr:txBody>
    </xdr:sp>
    <xdr:clientData/>
  </xdr:twoCellAnchor>
  <xdr:twoCellAnchor>
    <xdr:from>
      <xdr:col>1</xdr:col>
      <xdr:colOff>323850</xdr:colOff>
      <xdr:row>36</xdr:row>
      <xdr:rowOff>123825</xdr:rowOff>
    </xdr:from>
    <xdr:to>
      <xdr:col>1</xdr:col>
      <xdr:colOff>628650</xdr:colOff>
      <xdr:row>38</xdr:row>
      <xdr:rowOff>76200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3B336893-EADA-48FB-BA48-FD74787A4F57}"/>
            </a:ext>
          </a:extLst>
        </xdr:cNvPr>
        <xdr:cNvSpPr/>
      </xdr:nvSpPr>
      <xdr:spPr>
        <a:xfrm>
          <a:off x="981075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16</a:t>
          </a:r>
        </a:p>
      </xdr:txBody>
    </xdr:sp>
    <xdr:clientData/>
  </xdr:twoCellAnchor>
  <xdr:twoCellAnchor>
    <xdr:from>
      <xdr:col>1</xdr:col>
      <xdr:colOff>0</xdr:colOff>
      <xdr:row>38</xdr:row>
      <xdr:rowOff>85725</xdr:rowOff>
    </xdr:from>
    <xdr:to>
      <xdr:col>1</xdr:col>
      <xdr:colOff>304800</xdr:colOff>
      <xdr:row>40</xdr:row>
      <xdr:rowOff>38100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8C35E86D-1A8B-4DAB-BF48-7B568FF2C412}"/>
            </a:ext>
          </a:extLst>
        </xdr:cNvPr>
        <xdr:cNvSpPr/>
      </xdr:nvSpPr>
      <xdr:spPr>
        <a:xfrm>
          <a:off x="65722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19</a:t>
          </a:r>
        </a:p>
      </xdr:txBody>
    </xdr:sp>
    <xdr:clientData/>
  </xdr:twoCellAnchor>
  <xdr:twoCellAnchor>
    <xdr:from>
      <xdr:col>1</xdr:col>
      <xdr:colOff>314325</xdr:colOff>
      <xdr:row>38</xdr:row>
      <xdr:rowOff>95250</xdr:rowOff>
    </xdr:from>
    <xdr:to>
      <xdr:col>1</xdr:col>
      <xdr:colOff>619125</xdr:colOff>
      <xdr:row>40</xdr:row>
      <xdr:rowOff>47625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8F8BC65-8D12-47BC-B988-FCB27572B297}"/>
            </a:ext>
          </a:extLst>
        </xdr:cNvPr>
        <xdr:cNvSpPr/>
      </xdr:nvSpPr>
      <xdr:spPr>
        <a:xfrm>
          <a:off x="971550" y="63817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20</a:t>
          </a:r>
        </a:p>
      </xdr:txBody>
    </xdr:sp>
    <xdr:clientData/>
  </xdr:twoCellAnchor>
  <xdr:twoCellAnchor>
    <xdr:from>
      <xdr:col>0</xdr:col>
      <xdr:colOff>647700</xdr:colOff>
      <xdr:row>40</xdr:row>
      <xdr:rowOff>38100</xdr:rowOff>
    </xdr:from>
    <xdr:to>
      <xdr:col>1</xdr:col>
      <xdr:colOff>295275</xdr:colOff>
      <xdr:row>41</xdr:row>
      <xdr:rowOff>152400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DC906B55-4296-45FC-82F0-893855508364}"/>
            </a:ext>
          </a:extLst>
        </xdr:cNvPr>
        <xdr:cNvSpPr/>
      </xdr:nvSpPr>
      <xdr:spPr>
        <a:xfrm>
          <a:off x="647700" y="66484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23</a:t>
          </a:r>
        </a:p>
      </xdr:txBody>
    </xdr:sp>
    <xdr:clientData/>
  </xdr:twoCellAnchor>
  <xdr:twoCellAnchor>
    <xdr:from>
      <xdr:col>1</xdr:col>
      <xdr:colOff>333375</xdr:colOff>
      <xdr:row>40</xdr:row>
      <xdr:rowOff>66675</xdr:rowOff>
    </xdr:from>
    <xdr:to>
      <xdr:col>1</xdr:col>
      <xdr:colOff>638175</xdr:colOff>
      <xdr:row>42</xdr:row>
      <xdr:rowOff>19050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8C9A684B-5FB7-4365-B3CD-0B8CB09D543A}"/>
            </a:ext>
          </a:extLst>
        </xdr:cNvPr>
        <xdr:cNvSpPr/>
      </xdr:nvSpPr>
      <xdr:spPr>
        <a:xfrm>
          <a:off x="990600" y="66770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24</a:t>
          </a:r>
        </a:p>
      </xdr:txBody>
    </xdr:sp>
    <xdr:clientData/>
  </xdr:twoCellAnchor>
  <xdr:twoCellAnchor>
    <xdr:from>
      <xdr:col>1</xdr:col>
      <xdr:colOff>0</xdr:colOff>
      <xdr:row>34</xdr:row>
      <xdr:rowOff>142875</xdr:rowOff>
    </xdr:from>
    <xdr:to>
      <xdr:col>1</xdr:col>
      <xdr:colOff>304800</xdr:colOff>
      <xdr:row>36</xdr:row>
      <xdr:rowOff>95250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D404D6F8-10F2-426F-B369-C2F01DD3151D}"/>
            </a:ext>
          </a:extLst>
        </xdr:cNvPr>
        <xdr:cNvSpPr/>
      </xdr:nvSpPr>
      <xdr:spPr>
        <a:xfrm>
          <a:off x="657225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11</a:t>
          </a:r>
        </a:p>
      </xdr:txBody>
    </xdr:sp>
    <xdr:clientData/>
  </xdr:twoCellAnchor>
  <xdr:twoCellAnchor>
    <xdr:from>
      <xdr:col>1</xdr:col>
      <xdr:colOff>342900</xdr:colOff>
      <xdr:row>31</xdr:row>
      <xdr:rowOff>47625</xdr:rowOff>
    </xdr:from>
    <xdr:to>
      <xdr:col>1</xdr:col>
      <xdr:colOff>647700</xdr:colOff>
      <xdr:row>33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F5030841-9349-431B-9CF7-F2078B498D79}"/>
            </a:ext>
          </a:extLst>
        </xdr:cNvPr>
        <xdr:cNvSpPr/>
      </xdr:nvSpPr>
      <xdr:spPr>
        <a:xfrm>
          <a:off x="1000125" y="52006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8</xdr:col>
      <xdr:colOff>333375</xdr:colOff>
      <xdr:row>31</xdr:row>
      <xdr:rowOff>28575</xdr:rowOff>
    </xdr:from>
    <xdr:to>
      <xdr:col>8</xdr:col>
      <xdr:colOff>628650</xdr:colOff>
      <xdr:row>32</xdr:row>
      <xdr:rowOff>133350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9403B4A9-9103-4D42-AF80-15F370BB0A39}"/>
            </a:ext>
          </a:extLst>
        </xdr:cNvPr>
        <xdr:cNvSpPr/>
      </xdr:nvSpPr>
      <xdr:spPr>
        <a:xfrm>
          <a:off x="5591175" y="51816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4</a:t>
          </a:r>
        </a:p>
      </xdr:txBody>
    </xdr:sp>
    <xdr:clientData/>
  </xdr:twoCellAnchor>
  <xdr:twoCellAnchor>
    <xdr:from>
      <xdr:col>8</xdr:col>
      <xdr:colOff>0</xdr:colOff>
      <xdr:row>31</xdr:row>
      <xdr:rowOff>19050</xdr:rowOff>
    </xdr:from>
    <xdr:to>
      <xdr:col>8</xdr:col>
      <xdr:colOff>295275</xdr:colOff>
      <xdr:row>32</xdr:row>
      <xdr:rowOff>123825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34D598ED-B391-4C8C-B9EB-8505E809C0F1}"/>
            </a:ext>
          </a:extLst>
        </xdr:cNvPr>
        <xdr:cNvSpPr/>
      </xdr:nvSpPr>
      <xdr:spPr>
        <a:xfrm>
          <a:off x="5257800" y="51720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3</a:t>
          </a:r>
        </a:p>
      </xdr:txBody>
    </xdr:sp>
    <xdr:clientData/>
  </xdr:twoCellAnchor>
  <xdr:twoCellAnchor>
    <xdr:from>
      <xdr:col>7</xdr:col>
      <xdr:colOff>333375</xdr:colOff>
      <xdr:row>31</xdr:row>
      <xdr:rowOff>28575</xdr:rowOff>
    </xdr:from>
    <xdr:to>
      <xdr:col>7</xdr:col>
      <xdr:colOff>628650</xdr:colOff>
      <xdr:row>32</xdr:row>
      <xdr:rowOff>133350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F077420F-1178-4034-9ED3-3F5A438D9BC3}"/>
            </a:ext>
          </a:extLst>
        </xdr:cNvPr>
        <xdr:cNvSpPr/>
      </xdr:nvSpPr>
      <xdr:spPr>
        <a:xfrm>
          <a:off x="4933950" y="51816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7</xdr:col>
      <xdr:colOff>333375</xdr:colOff>
      <xdr:row>36</xdr:row>
      <xdr:rowOff>85725</xdr:rowOff>
    </xdr:from>
    <xdr:to>
      <xdr:col>7</xdr:col>
      <xdr:colOff>628650</xdr:colOff>
      <xdr:row>38</xdr:row>
      <xdr:rowOff>28575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AF7C52C3-E304-4350-8C6F-FE03D8994D85}"/>
            </a:ext>
          </a:extLst>
        </xdr:cNvPr>
        <xdr:cNvSpPr/>
      </xdr:nvSpPr>
      <xdr:spPr>
        <a:xfrm>
          <a:off x="4933950" y="60483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14</a:t>
          </a:r>
        </a:p>
      </xdr:txBody>
    </xdr:sp>
    <xdr:clientData/>
  </xdr:twoCellAnchor>
  <xdr:twoCellAnchor>
    <xdr:from>
      <xdr:col>8</xdr:col>
      <xdr:colOff>295275</xdr:colOff>
      <xdr:row>34</xdr:row>
      <xdr:rowOff>142875</xdr:rowOff>
    </xdr:from>
    <xdr:to>
      <xdr:col>8</xdr:col>
      <xdr:colOff>590550</xdr:colOff>
      <xdr:row>36</xdr:row>
      <xdr:rowOff>85725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883FFF0E-D1B3-4F33-8C6C-E58709EC4D30}"/>
            </a:ext>
          </a:extLst>
        </xdr:cNvPr>
        <xdr:cNvSpPr/>
      </xdr:nvSpPr>
      <xdr:spPr>
        <a:xfrm>
          <a:off x="5553075" y="57816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12</a:t>
          </a:r>
        </a:p>
      </xdr:txBody>
    </xdr:sp>
    <xdr:clientData/>
  </xdr:twoCellAnchor>
  <xdr:twoCellAnchor>
    <xdr:from>
      <xdr:col>7</xdr:col>
      <xdr:colOff>628650</xdr:colOff>
      <xdr:row>34</xdr:row>
      <xdr:rowOff>133350</xdr:rowOff>
    </xdr:from>
    <xdr:to>
      <xdr:col>8</xdr:col>
      <xdr:colOff>266700</xdr:colOff>
      <xdr:row>36</xdr:row>
      <xdr:rowOff>76200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9CEB41F3-BF57-4086-8934-28751C2B01B0}"/>
            </a:ext>
          </a:extLst>
        </xdr:cNvPr>
        <xdr:cNvSpPr/>
      </xdr:nvSpPr>
      <xdr:spPr>
        <a:xfrm>
          <a:off x="5229225" y="57721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11</a:t>
          </a:r>
        </a:p>
      </xdr:txBody>
    </xdr:sp>
    <xdr:clientData/>
  </xdr:twoCellAnchor>
  <xdr:twoCellAnchor>
    <xdr:from>
      <xdr:col>7</xdr:col>
      <xdr:colOff>333375</xdr:colOff>
      <xdr:row>34</xdr:row>
      <xdr:rowOff>123825</xdr:rowOff>
    </xdr:from>
    <xdr:to>
      <xdr:col>7</xdr:col>
      <xdr:colOff>628650</xdr:colOff>
      <xdr:row>36</xdr:row>
      <xdr:rowOff>66675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86068B67-9C32-4169-AA07-4939556242A7}"/>
            </a:ext>
          </a:extLst>
        </xdr:cNvPr>
        <xdr:cNvSpPr/>
      </xdr:nvSpPr>
      <xdr:spPr>
        <a:xfrm>
          <a:off x="4933950" y="57626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10	</a:t>
          </a:r>
        </a:p>
      </xdr:txBody>
    </xdr:sp>
    <xdr:clientData/>
  </xdr:twoCellAnchor>
  <xdr:twoCellAnchor>
    <xdr:from>
      <xdr:col>8</xdr:col>
      <xdr:colOff>304800</xdr:colOff>
      <xdr:row>33</xdr:row>
      <xdr:rowOff>9525</xdr:rowOff>
    </xdr:from>
    <xdr:to>
      <xdr:col>8</xdr:col>
      <xdr:colOff>600075</xdr:colOff>
      <xdr:row>34</xdr:row>
      <xdr:rowOff>114300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9E045D74-BE5F-4803-BD13-078D746FF06A}"/>
            </a:ext>
          </a:extLst>
        </xdr:cNvPr>
        <xdr:cNvSpPr/>
      </xdr:nvSpPr>
      <xdr:spPr>
        <a:xfrm>
          <a:off x="5562600" y="54864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8</a:t>
          </a:r>
        </a:p>
      </xdr:txBody>
    </xdr:sp>
    <xdr:clientData/>
  </xdr:twoCellAnchor>
  <xdr:twoCellAnchor>
    <xdr:from>
      <xdr:col>7</xdr:col>
      <xdr:colOff>638175</xdr:colOff>
      <xdr:row>32</xdr:row>
      <xdr:rowOff>152400</xdr:rowOff>
    </xdr:from>
    <xdr:to>
      <xdr:col>8</xdr:col>
      <xdr:colOff>276225</xdr:colOff>
      <xdr:row>34</xdr:row>
      <xdr:rowOff>95250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FC24CE6-748B-487A-A82D-3E017A9E27C3}"/>
            </a:ext>
          </a:extLst>
        </xdr:cNvPr>
        <xdr:cNvSpPr/>
      </xdr:nvSpPr>
      <xdr:spPr>
        <a:xfrm>
          <a:off x="5238750" y="54673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7</a:t>
          </a:r>
        </a:p>
      </xdr:txBody>
    </xdr:sp>
    <xdr:clientData/>
  </xdr:twoCellAnchor>
  <xdr:twoCellAnchor>
    <xdr:from>
      <xdr:col>7</xdr:col>
      <xdr:colOff>323850</xdr:colOff>
      <xdr:row>32</xdr:row>
      <xdr:rowOff>152400</xdr:rowOff>
    </xdr:from>
    <xdr:to>
      <xdr:col>7</xdr:col>
      <xdr:colOff>619125</xdr:colOff>
      <xdr:row>34</xdr:row>
      <xdr:rowOff>95250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3E03A45A-4975-4BAB-9DF8-644CCF0A6F13}"/>
            </a:ext>
          </a:extLst>
        </xdr:cNvPr>
        <xdr:cNvSpPr/>
      </xdr:nvSpPr>
      <xdr:spPr>
        <a:xfrm>
          <a:off x="4924425" y="54673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</a:t>
          </a:r>
        </a:p>
      </xdr:txBody>
    </xdr:sp>
    <xdr:clientData/>
  </xdr:twoCellAnchor>
  <xdr:twoCellAnchor>
    <xdr:from>
      <xdr:col>7</xdr:col>
      <xdr:colOff>19050</xdr:colOff>
      <xdr:row>40</xdr:row>
      <xdr:rowOff>9525</xdr:rowOff>
    </xdr:from>
    <xdr:to>
      <xdr:col>7</xdr:col>
      <xdr:colOff>314325</xdr:colOff>
      <xdr:row>41</xdr:row>
      <xdr:rowOff>114300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6BC0B3B-0504-4B8C-BA2E-068C2E0589C7}"/>
            </a:ext>
          </a:extLst>
        </xdr:cNvPr>
        <xdr:cNvSpPr/>
      </xdr:nvSpPr>
      <xdr:spPr>
        <a:xfrm>
          <a:off x="4619625" y="66198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lang="en-US" sz="1100"/>
            <a:t>21</a:t>
          </a:r>
        </a:p>
      </xdr:txBody>
    </xdr:sp>
    <xdr:clientData/>
  </xdr:twoCellAnchor>
  <xdr:twoCellAnchor>
    <xdr:from>
      <xdr:col>7</xdr:col>
      <xdr:colOff>19050</xdr:colOff>
      <xdr:row>38</xdr:row>
      <xdr:rowOff>47625</xdr:rowOff>
    </xdr:from>
    <xdr:to>
      <xdr:col>7</xdr:col>
      <xdr:colOff>314325</xdr:colOff>
      <xdr:row>39</xdr:row>
      <xdr:rowOff>152400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E6D506C9-2D36-4F75-A4F8-7B8989E68A19}"/>
            </a:ext>
          </a:extLst>
        </xdr:cNvPr>
        <xdr:cNvSpPr/>
      </xdr:nvSpPr>
      <xdr:spPr>
        <a:xfrm>
          <a:off x="4619625" y="63341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17</a:t>
          </a:r>
        </a:p>
      </xdr:txBody>
    </xdr:sp>
    <xdr:clientData/>
  </xdr:twoCellAnchor>
  <xdr:twoCellAnchor>
    <xdr:from>
      <xdr:col>7</xdr:col>
      <xdr:colOff>19050</xdr:colOff>
      <xdr:row>36</xdr:row>
      <xdr:rowOff>85725</xdr:rowOff>
    </xdr:from>
    <xdr:to>
      <xdr:col>7</xdr:col>
      <xdr:colOff>314325</xdr:colOff>
      <xdr:row>38</xdr:row>
      <xdr:rowOff>28575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F913E654-4D8C-4A9C-9455-314FA628F41B}"/>
            </a:ext>
          </a:extLst>
        </xdr:cNvPr>
        <xdr:cNvSpPr/>
      </xdr:nvSpPr>
      <xdr:spPr>
        <a:xfrm>
          <a:off x="4619625" y="60483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lang="en-US" sz="1100"/>
            <a:t>13</a:t>
          </a:r>
        </a:p>
      </xdr:txBody>
    </xdr:sp>
    <xdr:clientData/>
  </xdr:twoCellAnchor>
  <xdr:twoCellAnchor>
    <xdr:from>
      <xdr:col>7</xdr:col>
      <xdr:colOff>0</xdr:colOff>
      <xdr:row>34</xdr:row>
      <xdr:rowOff>114300</xdr:rowOff>
    </xdr:from>
    <xdr:to>
      <xdr:col>7</xdr:col>
      <xdr:colOff>295275</xdr:colOff>
      <xdr:row>36</xdr:row>
      <xdr:rowOff>57150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F26FADC0-D068-41A0-A656-856905C1A642}"/>
            </a:ext>
          </a:extLst>
        </xdr:cNvPr>
        <xdr:cNvSpPr/>
      </xdr:nvSpPr>
      <xdr:spPr>
        <a:xfrm>
          <a:off x="4600575" y="57531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9</a:t>
          </a:r>
        </a:p>
      </xdr:txBody>
    </xdr:sp>
    <xdr:clientData/>
  </xdr:twoCellAnchor>
  <xdr:twoCellAnchor>
    <xdr:from>
      <xdr:col>7</xdr:col>
      <xdr:colOff>9525</xdr:colOff>
      <xdr:row>32</xdr:row>
      <xdr:rowOff>142875</xdr:rowOff>
    </xdr:from>
    <xdr:to>
      <xdr:col>7</xdr:col>
      <xdr:colOff>304800</xdr:colOff>
      <xdr:row>34</xdr:row>
      <xdr:rowOff>85725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1167171A-1752-4AA1-8043-39F6B3F69BD0}"/>
            </a:ext>
          </a:extLst>
        </xdr:cNvPr>
        <xdr:cNvSpPr/>
      </xdr:nvSpPr>
      <xdr:spPr>
        <a:xfrm>
          <a:off x="4610100" y="54578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5</a:t>
          </a:r>
        </a:p>
      </xdr:txBody>
    </xdr:sp>
    <xdr:clientData/>
  </xdr:twoCellAnchor>
  <xdr:twoCellAnchor>
    <xdr:from>
      <xdr:col>8</xdr:col>
      <xdr:colOff>295275</xdr:colOff>
      <xdr:row>40</xdr:row>
      <xdr:rowOff>28575</xdr:rowOff>
    </xdr:from>
    <xdr:to>
      <xdr:col>8</xdr:col>
      <xdr:colOff>590550</xdr:colOff>
      <xdr:row>41</xdr:row>
      <xdr:rowOff>133350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162EDF9A-B5A6-4E9E-97D5-6F23205D7A8B}"/>
            </a:ext>
          </a:extLst>
        </xdr:cNvPr>
        <xdr:cNvSpPr/>
      </xdr:nvSpPr>
      <xdr:spPr>
        <a:xfrm>
          <a:off x="5553075" y="66389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24</a:t>
          </a:r>
        </a:p>
      </xdr:txBody>
    </xdr:sp>
    <xdr:clientData/>
  </xdr:twoCellAnchor>
  <xdr:twoCellAnchor>
    <xdr:from>
      <xdr:col>7</xdr:col>
      <xdr:colOff>647700</xdr:colOff>
      <xdr:row>40</xdr:row>
      <xdr:rowOff>19050</xdr:rowOff>
    </xdr:from>
    <xdr:to>
      <xdr:col>8</xdr:col>
      <xdr:colOff>285750</xdr:colOff>
      <xdr:row>41</xdr:row>
      <xdr:rowOff>123825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6D40A84D-B53A-4FB9-960D-31E92F982A0E}"/>
            </a:ext>
          </a:extLst>
        </xdr:cNvPr>
        <xdr:cNvSpPr/>
      </xdr:nvSpPr>
      <xdr:spPr>
        <a:xfrm>
          <a:off x="5248275" y="66294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23</a:t>
          </a:r>
        </a:p>
      </xdr:txBody>
    </xdr:sp>
    <xdr:clientData/>
  </xdr:twoCellAnchor>
  <xdr:twoCellAnchor>
    <xdr:from>
      <xdr:col>8</xdr:col>
      <xdr:colOff>295275</xdr:colOff>
      <xdr:row>38</xdr:row>
      <xdr:rowOff>66675</xdr:rowOff>
    </xdr:from>
    <xdr:to>
      <xdr:col>8</xdr:col>
      <xdr:colOff>590550</xdr:colOff>
      <xdr:row>40</xdr:row>
      <xdr:rowOff>9525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CD5897B8-7BCE-4480-BF02-03D5A7C8CCF6}"/>
            </a:ext>
          </a:extLst>
        </xdr:cNvPr>
        <xdr:cNvSpPr/>
      </xdr:nvSpPr>
      <xdr:spPr>
        <a:xfrm>
          <a:off x="5553075" y="63531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20</a:t>
          </a:r>
        </a:p>
      </xdr:txBody>
    </xdr:sp>
    <xdr:clientData/>
  </xdr:twoCellAnchor>
  <xdr:twoCellAnchor>
    <xdr:from>
      <xdr:col>7</xdr:col>
      <xdr:colOff>647700</xdr:colOff>
      <xdr:row>38</xdr:row>
      <xdr:rowOff>57150</xdr:rowOff>
    </xdr:from>
    <xdr:to>
      <xdr:col>8</xdr:col>
      <xdr:colOff>285750</xdr:colOff>
      <xdr:row>40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3928F8B-6D07-4C2B-82BD-E6C10D7A421E}"/>
            </a:ext>
          </a:extLst>
        </xdr:cNvPr>
        <xdr:cNvSpPr/>
      </xdr:nvSpPr>
      <xdr:spPr>
        <a:xfrm>
          <a:off x="5248275" y="63436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19</a:t>
          </a:r>
        </a:p>
      </xdr:txBody>
    </xdr:sp>
    <xdr:clientData/>
  </xdr:twoCellAnchor>
  <xdr:twoCellAnchor>
    <xdr:from>
      <xdr:col>8</xdr:col>
      <xdr:colOff>295275</xdr:colOff>
      <xdr:row>36</xdr:row>
      <xdr:rowOff>104775</xdr:rowOff>
    </xdr:from>
    <xdr:to>
      <xdr:col>8</xdr:col>
      <xdr:colOff>590550</xdr:colOff>
      <xdr:row>38</xdr:row>
      <xdr:rowOff>47625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27C93E34-C17D-46E9-9568-10FEFFF4D1FA}"/>
            </a:ext>
          </a:extLst>
        </xdr:cNvPr>
        <xdr:cNvSpPr/>
      </xdr:nvSpPr>
      <xdr:spPr>
        <a:xfrm>
          <a:off x="5553075" y="60674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16</a:t>
          </a:r>
        </a:p>
      </xdr:txBody>
    </xdr:sp>
    <xdr:clientData/>
  </xdr:twoCellAnchor>
  <xdr:twoCellAnchor>
    <xdr:from>
      <xdr:col>7</xdr:col>
      <xdr:colOff>638175</xdr:colOff>
      <xdr:row>36</xdr:row>
      <xdr:rowOff>95250</xdr:rowOff>
    </xdr:from>
    <xdr:to>
      <xdr:col>8</xdr:col>
      <xdr:colOff>276225</xdr:colOff>
      <xdr:row>38</xdr:row>
      <xdr:rowOff>38100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87D6D2A8-87FE-44C4-BCD2-6484FCD0F386}"/>
            </a:ext>
          </a:extLst>
        </xdr:cNvPr>
        <xdr:cNvSpPr/>
      </xdr:nvSpPr>
      <xdr:spPr>
        <a:xfrm>
          <a:off x="5238750" y="60579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15</a:t>
          </a:r>
        </a:p>
      </xdr:txBody>
    </xdr:sp>
    <xdr:clientData/>
  </xdr:twoCellAnchor>
  <xdr:twoCellAnchor>
    <xdr:from>
      <xdr:col>7</xdr:col>
      <xdr:colOff>333375</xdr:colOff>
      <xdr:row>40</xdr:row>
      <xdr:rowOff>9525</xdr:rowOff>
    </xdr:from>
    <xdr:to>
      <xdr:col>7</xdr:col>
      <xdr:colOff>628650</xdr:colOff>
      <xdr:row>41</xdr:row>
      <xdr:rowOff>114300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AEABB305-5B8E-4766-8AC5-929A1FC10B16}"/>
            </a:ext>
          </a:extLst>
        </xdr:cNvPr>
        <xdr:cNvSpPr/>
      </xdr:nvSpPr>
      <xdr:spPr>
        <a:xfrm>
          <a:off x="4933950" y="66198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22</a:t>
          </a:r>
        </a:p>
      </xdr:txBody>
    </xdr:sp>
    <xdr:clientData/>
  </xdr:twoCellAnchor>
  <xdr:twoCellAnchor>
    <xdr:from>
      <xdr:col>7</xdr:col>
      <xdr:colOff>333375</xdr:colOff>
      <xdr:row>38</xdr:row>
      <xdr:rowOff>57150</xdr:rowOff>
    </xdr:from>
    <xdr:to>
      <xdr:col>7</xdr:col>
      <xdr:colOff>628650</xdr:colOff>
      <xdr:row>40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CAE15B1E-CD3C-4379-8636-4AD3A12D62B9}"/>
            </a:ext>
          </a:extLst>
        </xdr:cNvPr>
        <xdr:cNvSpPr/>
      </xdr:nvSpPr>
      <xdr:spPr>
        <a:xfrm>
          <a:off x="4933950" y="63436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18</a:t>
          </a:r>
        </a:p>
      </xdr:txBody>
    </xdr:sp>
    <xdr:clientData/>
  </xdr:twoCellAnchor>
  <xdr:twoCellAnchor>
    <xdr:from>
      <xdr:col>7</xdr:col>
      <xdr:colOff>9525</xdr:colOff>
      <xdr:row>31</xdr:row>
      <xdr:rowOff>28575</xdr:rowOff>
    </xdr:from>
    <xdr:to>
      <xdr:col>7</xdr:col>
      <xdr:colOff>304800</xdr:colOff>
      <xdr:row>32</xdr:row>
      <xdr:rowOff>133350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FB2D37A1-48C3-444B-97D0-10D74290EB88}"/>
            </a:ext>
          </a:extLst>
        </xdr:cNvPr>
        <xdr:cNvSpPr/>
      </xdr:nvSpPr>
      <xdr:spPr>
        <a:xfrm>
          <a:off x="4610100" y="51816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16</xdr:col>
      <xdr:colOff>9525</xdr:colOff>
      <xdr:row>31</xdr:row>
      <xdr:rowOff>19050</xdr:rowOff>
    </xdr:from>
    <xdr:to>
      <xdr:col>16</xdr:col>
      <xdr:colOff>304800</xdr:colOff>
      <xdr:row>32</xdr:row>
      <xdr:rowOff>123825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8987A2E4-925E-46D5-8812-CFEAE86A0506}"/>
            </a:ext>
          </a:extLst>
        </xdr:cNvPr>
        <xdr:cNvSpPr/>
      </xdr:nvSpPr>
      <xdr:spPr>
        <a:xfrm>
          <a:off x="10525125" y="51720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9</xdr:col>
      <xdr:colOff>28575</xdr:colOff>
      <xdr:row>31</xdr:row>
      <xdr:rowOff>19050</xdr:rowOff>
    </xdr:from>
    <xdr:to>
      <xdr:col>9</xdr:col>
      <xdr:colOff>333375</xdr:colOff>
      <xdr:row>32</xdr:row>
      <xdr:rowOff>133350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1D897FD3-78FE-46A8-A521-8FF16F1D63EA}"/>
            </a:ext>
          </a:extLst>
        </xdr:cNvPr>
        <xdr:cNvSpPr/>
      </xdr:nvSpPr>
      <xdr:spPr>
        <a:xfrm>
          <a:off x="28575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9</xdr:col>
      <xdr:colOff>342900</xdr:colOff>
      <xdr:row>31</xdr:row>
      <xdr:rowOff>19050</xdr:rowOff>
    </xdr:from>
    <xdr:to>
      <xdr:col>9</xdr:col>
      <xdr:colOff>647700</xdr:colOff>
      <xdr:row>32</xdr:row>
      <xdr:rowOff>133350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A6AF18E0-3CD1-4AF3-9E3A-EE09EA0544E4}"/>
            </a:ext>
          </a:extLst>
        </xdr:cNvPr>
        <xdr:cNvSpPr/>
      </xdr:nvSpPr>
      <xdr:spPr>
        <a:xfrm>
          <a:off x="342900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19050</xdr:colOff>
      <xdr:row>31</xdr:row>
      <xdr:rowOff>19050</xdr:rowOff>
    </xdr:from>
    <xdr:to>
      <xdr:col>10</xdr:col>
      <xdr:colOff>323850</xdr:colOff>
      <xdr:row>32</xdr:row>
      <xdr:rowOff>133350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6DD4FBA-B497-4C6B-BA72-119250F29190}"/>
            </a:ext>
          </a:extLst>
        </xdr:cNvPr>
        <xdr:cNvSpPr/>
      </xdr:nvSpPr>
      <xdr:spPr>
        <a:xfrm>
          <a:off x="676275" y="51720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3</a:t>
          </a:r>
        </a:p>
      </xdr:txBody>
    </xdr:sp>
    <xdr:clientData/>
  </xdr:twoCellAnchor>
  <xdr:twoCellAnchor>
    <xdr:from>
      <xdr:col>9</xdr:col>
      <xdr:colOff>0</xdr:colOff>
      <xdr:row>34</xdr:row>
      <xdr:rowOff>142875</xdr:rowOff>
    </xdr:from>
    <xdr:to>
      <xdr:col>9</xdr:col>
      <xdr:colOff>304800</xdr:colOff>
      <xdr:row>36</xdr:row>
      <xdr:rowOff>95250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4C5A5478-00A3-4DF5-82AF-C40D2B39DAA7}"/>
            </a:ext>
          </a:extLst>
        </xdr:cNvPr>
        <xdr:cNvSpPr/>
      </xdr:nvSpPr>
      <xdr:spPr>
        <a:xfrm>
          <a:off x="0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9</a:t>
          </a:r>
        </a:p>
      </xdr:txBody>
    </xdr:sp>
    <xdr:clientData/>
  </xdr:twoCellAnchor>
  <xdr:twoCellAnchor>
    <xdr:from>
      <xdr:col>9</xdr:col>
      <xdr:colOff>9525</xdr:colOff>
      <xdr:row>36</xdr:row>
      <xdr:rowOff>114300</xdr:rowOff>
    </xdr:from>
    <xdr:to>
      <xdr:col>9</xdr:col>
      <xdr:colOff>314325</xdr:colOff>
      <xdr:row>38</xdr:row>
      <xdr:rowOff>66675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34F3564-B435-4C14-BA7D-F01F196CDEFC}"/>
            </a:ext>
          </a:extLst>
        </xdr:cNvPr>
        <xdr:cNvSpPr/>
      </xdr:nvSpPr>
      <xdr:spPr>
        <a:xfrm>
          <a:off x="9525" y="60769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13</a:t>
          </a:r>
        </a:p>
      </xdr:txBody>
    </xdr:sp>
    <xdr:clientData/>
  </xdr:twoCellAnchor>
  <xdr:twoCellAnchor>
    <xdr:from>
      <xdr:col>9</xdr:col>
      <xdr:colOff>9525</xdr:colOff>
      <xdr:row>38</xdr:row>
      <xdr:rowOff>85725</xdr:rowOff>
    </xdr:from>
    <xdr:to>
      <xdr:col>9</xdr:col>
      <xdr:colOff>314325</xdr:colOff>
      <xdr:row>40</xdr:row>
      <xdr:rowOff>38100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C94F4363-459D-4BFA-9355-799A88435ED4}"/>
            </a:ext>
          </a:extLst>
        </xdr:cNvPr>
        <xdr:cNvSpPr/>
      </xdr:nvSpPr>
      <xdr:spPr>
        <a:xfrm>
          <a:off x="952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17</a:t>
          </a:r>
        </a:p>
      </xdr:txBody>
    </xdr:sp>
    <xdr:clientData/>
  </xdr:twoCellAnchor>
  <xdr:twoCellAnchor>
    <xdr:from>
      <xdr:col>9</xdr:col>
      <xdr:colOff>19050</xdr:colOff>
      <xdr:row>40</xdr:row>
      <xdr:rowOff>38100</xdr:rowOff>
    </xdr:from>
    <xdr:to>
      <xdr:col>9</xdr:col>
      <xdr:colOff>323850</xdr:colOff>
      <xdr:row>41</xdr:row>
      <xdr:rowOff>152400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8B652EF2-66CA-4C9C-B58F-09C3545A371B}"/>
            </a:ext>
          </a:extLst>
        </xdr:cNvPr>
        <xdr:cNvSpPr/>
      </xdr:nvSpPr>
      <xdr:spPr>
        <a:xfrm>
          <a:off x="19050" y="66484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21</a:t>
          </a:r>
        </a:p>
      </xdr:txBody>
    </xdr:sp>
    <xdr:clientData/>
  </xdr:twoCellAnchor>
  <xdr:twoCellAnchor>
    <xdr:from>
      <xdr:col>9</xdr:col>
      <xdr:colOff>342900</xdr:colOff>
      <xdr:row>33</xdr:row>
      <xdr:rowOff>0</xdr:rowOff>
    </xdr:from>
    <xdr:to>
      <xdr:col>9</xdr:col>
      <xdr:colOff>647700</xdr:colOff>
      <xdr:row>34</xdr:row>
      <xdr:rowOff>114300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A9FAA4A4-2869-4219-BE1B-5239317CEA41}"/>
            </a:ext>
          </a:extLst>
        </xdr:cNvPr>
        <xdr:cNvSpPr/>
      </xdr:nvSpPr>
      <xdr:spPr>
        <a:xfrm>
          <a:off x="34290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342900</xdr:colOff>
      <xdr:row>34</xdr:row>
      <xdr:rowOff>142875</xdr:rowOff>
    </xdr:from>
    <xdr:to>
      <xdr:col>9</xdr:col>
      <xdr:colOff>647700</xdr:colOff>
      <xdr:row>36</xdr:row>
      <xdr:rowOff>95250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809E7905-0CDE-44FB-BCDD-F7E06A229686}"/>
            </a:ext>
          </a:extLst>
        </xdr:cNvPr>
        <xdr:cNvSpPr/>
      </xdr:nvSpPr>
      <xdr:spPr>
        <a:xfrm>
          <a:off x="342900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10</a:t>
          </a:r>
        </a:p>
      </xdr:txBody>
    </xdr:sp>
    <xdr:clientData/>
  </xdr:twoCellAnchor>
  <xdr:twoCellAnchor>
    <xdr:from>
      <xdr:col>9</xdr:col>
      <xdr:colOff>361950</xdr:colOff>
      <xdr:row>38</xdr:row>
      <xdr:rowOff>85725</xdr:rowOff>
    </xdr:from>
    <xdr:to>
      <xdr:col>10</xdr:col>
      <xdr:colOff>9525</xdr:colOff>
      <xdr:row>40</xdr:row>
      <xdr:rowOff>38100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6027133-0ADC-4498-9C12-DD5337478F1B}"/>
            </a:ext>
          </a:extLst>
        </xdr:cNvPr>
        <xdr:cNvSpPr/>
      </xdr:nvSpPr>
      <xdr:spPr>
        <a:xfrm>
          <a:off x="627697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18</a:t>
          </a:r>
        </a:p>
      </xdr:txBody>
    </xdr:sp>
    <xdr:clientData/>
  </xdr:twoCellAnchor>
  <xdr:twoCellAnchor>
    <xdr:from>
      <xdr:col>9</xdr:col>
      <xdr:colOff>342900</xdr:colOff>
      <xdr:row>36</xdr:row>
      <xdr:rowOff>123825</xdr:rowOff>
    </xdr:from>
    <xdr:to>
      <xdr:col>9</xdr:col>
      <xdr:colOff>647700</xdr:colOff>
      <xdr:row>38</xdr:row>
      <xdr:rowOff>76200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68AEFA57-79D6-4338-8A3F-2B1F78297CE7}"/>
            </a:ext>
          </a:extLst>
        </xdr:cNvPr>
        <xdr:cNvSpPr/>
      </xdr:nvSpPr>
      <xdr:spPr>
        <a:xfrm>
          <a:off x="342900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14</a:t>
          </a:r>
        </a:p>
      </xdr:txBody>
    </xdr:sp>
    <xdr:clientData/>
  </xdr:twoCellAnchor>
  <xdr:twoCellAnchor>
    <xdr:from>
      <xdr:col>9</xdr:col>
      <xdr:colOff>314325</xdr:colOff>
      <xdr:row>40</xdr:row>
      <xdr:rowOff>57150</xdr:rowOff>
    </xdr:from>
    <xdr:to>
      <xdr:col>9</xdr:col>
      <xdr:colOff>619125</xdr:colOff>
      <xdr:row>42</xdr:row>
      <xdr:rowOff>9525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7745624B-2DDD-4210-9C7F-006F15603B5F}"/>
            </a:ext>
          </a:extLst>
        </xdr:cNvPr>
        <xdr:cNvSpPr/>
      </xdr:nvSpPr>
      <xdr:spPr>
        <a:xfrm>
          <a:off x="314325" y="666750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22</a:t>
          </a:r>
        </a:p>
      </xdr:txBody>
    </xdr:sp>
    <xdr:clientData/>
  </xdr:twoCellAnchor>
  <xdr:twoCellAnchor>
    <xdr:from>
      <xdr:col>10</xdr:col>
      <xdr:colOff>9525</xdr:colOff>
      <xdr:row>33</xdr:row>
      <xdr:rowOff>0</xdr:rowOff>
    </xdr:from>
    <xdr:to>
      <xdr:col>10</xdr:col>
      <xdr:colOff>314325</xdr:colOff>
      <xdr:row>34</xdr:row>
      <xdr:rowOff>114300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364CA3DB-4BB6-484E-8597-9D17DD2C24FD}"/>
            </a:ext>
          </a:extLst>
        </xdr:cNvPr>
        <xdr:cNvSpPr/>
      </xdr:nvSpPr>
      <xdr:spPr>
        <a:xfrm>
          <a:off x="66675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7</a:t>
          </a:r>
        </a:p>
      </xdr:txBody>
    </xdr:sp>
    <xdr:clientData/>
  </xdr:twoCellAnchor>
  <xdr:twoCellAnchor>
    <xdr:from>
      <xdr:col>10</xdr:col>
      <xdr:colOff>333375</xdr:colOff>
      <xdr:row>33</xdr:row>
      <xdr:rowOff>0</xdr:rowOff>
    </xdr:from>
    <xdr:to>
      <xdr:col>10</xdr:col>
      <xdr:colOff>638175</xdr:colOff>
      <xdr:row>34</xdr:row>
      <xdr:rowOff>114300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CB5AAA20-6A16-47B6-AA52-B407E3BCB27D}"/>
            </a:ext>
          </a:extLst>
        </xdr:cNvPr>
        <xdr:cNvSpPr/>
      </xdr:nvSpPr>
      <xdr:spPr>
        <a:xfrm>
          <a:off x="99060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8</a:t>
          </a:r>
        </a:p>
      </xdr:txBody>
    </xdr:sp>
    <xdr:clientData/>
  </xdr:twoCellAnchor>
  <xdr:twoCellAnchor>
    <xdr:from>
      <xdr:col>9</xdr:col>
      <xdr:colOff>19050</xdr:colOff>
      <xdr:row>33</xdr:row>
      <xdr:rowOff>0</xdr:rowOff>
    </xdr:from>
    <xdr:to>
      <xdr:col>9</xdr:col>
      <xdr:colOff>323850</xdr:colOff>
      <xdr:row>34</xdr:row>
      <xdr:rowOff>114300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49479F15-D9CC-4213-9F14-55C4A20CA153}"/>
            </a:ext>
          </a:extLst>
        </xdr:cNvPr>
        <xdr:cNvSpPr/>
      </xdr:nvSpPr>
      <xdr:spPr>
        <a:xfrm>
          <a:off x="19050" y="54768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5</a:t>
          </a:r>
        </a:p>
      </xdr:txBody>
    </xdr:sp>
    <xdr:clientData/>
  </xdr:twoCellAnchor>
  <xdr:twoCellAnchor>
    <xdr:from>
      <xdr:col>10</xdr:col>
      <xdr:colOff>314325</xdr:colOff>
      <xdr:row>34</xdr:row>
      <xdr:rowOff>133350</xdr:rowOff>
    </xdr:from>
    <xdr:to>
      <xdr:col>10</xdr:col>
      <xdr:colOff>619125</xdr:colOff>
      <xdr:row>36</xdr:row>
      <xdr:rowOff>85725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4AD90C82-A413-4FBC-A6B4-E417ACE7D175}"/>
            </a:ext>
          </a:extLst>
        </xdr:cNvPr>
        <xdr:cNvSpPr/>
      </xdr:nvSpPr>
      <xdr:spPr>
        <a:xfrm>
          <a:off x="971550" y="57721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12</a:t>
          </a:r>
        </a:p>
      </xdr:txBody>
    </xdr:sp>
    <xdr:clientData/>
  </xdr:twoCellAnchor>
  <xdr:twoCellAnchor>
    <xdr:from>
      <xdr:col>10</xdr:col>
      <xdr:colOff>0</xdr:colOff>
      <xdr:row>36</xdr:row>
      <xdr:rowOff>123825</xdr:rowOff>
    </xdr:from>
    <xdr:to>
      <xdr:col>10</xdr:col>
      <xdr:colOff>304800</xdr:colOff>
      <xdr:row>38</xdr:row>
      <xdr:rowOff>76200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7C3D9702-5303-4006-87BA-A778454A6BCF}"/>
            </a:ext>
          </a:extLst>
        </xdr:cNvPr>
        <xdr:cNvSpPr/>
      </xdr:nvSpPr>
      <xdr:spPr>
        <a:xfrm>
          <a:off x="657225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15</a:t>
          </a:r>
        </a:p>
      </xdr:txBody>
    </xdr:sp>
    <xdr:clientData/>
  </xdr:twoCellAnchor>
  <xdr:twoCellAnchor>
    <xdr:from>
      <xdr:col>10</xdr:col>
      <xdr:colOff>323850</xdr:colOff>
      <xdr:row>36</xdr:row>
      <xdr:rowOff>123825</xdr:rowOff>
    </xdr:from>
    <xdr:to>
      <xdr:col>10</xdr:col>
      <xdr:colOff>628650</xdr:colOff>
      <xdr:row>38</xdr:row>
      <xdr:rowOff>76200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1EF15D0B-463F-4B23-B094-3D30D3E36114}"/>
            </a:ext>
          </a:extLst>
        </xdr:cNvPr>
        <xdr:cNvSpPr/>
      </xdr:nvSpPr>
      <xdr:spPr>
        <a:xfrm>
          <a:off x="981075" y="60864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16</a:t>
          </a:r>
        </a:p>
      </xdr:txBody>
    </xdr:sp>
    <xdr:clientData/>
  </xdr:twoCellAnchor>
  <xdr:twoCellAnchor>
    <xdr:from>
      <xdr:col>10</xdr:col>
      <xdr:colOff>0</xdr:colOff>
      <xdr:row>38</xdr:row>
      <xdr:rowOff>85725</xdr:rowOff>
    </xdr:from>
    <xdr:to>
      <xdr:col>10</xdr:col>
      <xdr:colOff>304800</xdr:colOff>
      <xdr:row>40</xdr:row>
      <xdr:rowOff>38100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C30B5912-68FE-483A-A0ED-B1570EB38BE8}"/>
            </a:ext>
          </a:extLst>
        </xdr:cNvPr>
        <xdr:cNvSpPr/>
      </xdr:nvSpPr>
      <xdr:spPr>
        <a:xfrm>
          <a:off x="657225" y="63722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19</a:t>
          </a:r>
        </a:p>
      </xdr:txBody>
    </xdr:sp>
    <xdr:clientData/>
  </xdr:twoCellAnchor>
  <xdr:twoCellAnchor>
    <xdr:from>
      <xdr:col>10</xdr:col>
      <xdr:colOff>314325</xdr:colOff>
      <xdr:row>38</xdr:row>
      <xdr:rowOff>95250</xdr:rowOff>
    </xdr:from>
    <xdr:to>
      <xdr:col>10</xdr:col>
      <xdr:colOff>619125</xdr:colOff>
      <xdr:row>40</xdr:row>
      <xdr:rowOff>47625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B66E1717-13EE-49AF-8A89-CFAC1371A4D9}"/>
            </a:ext>
          </a:extLst>
        </xdr:cNvPr>
        <xdr:cNvSpPr/>
      </xdr:nvSpPr>
      <xdr:spPr>
        <a:xfrm>
          <a:off x="971550" y="63817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20</a:t>
          </a:r>
        </a:p>
      </xdr:txBody>
    </xdr:sp>
    <xdr:clientData/>
  </xdr:twoCellAnchor>
  <xdr:twoCellAnchor>
    <xdr:from>
      <xdr:col>9</xdr:col>
      <xdr:colOff>647700</xdr:colOff>
      <xdr:row>40</xdr:row>
      <xdr:rowOff>38100</xdr:rowOff>
    </xdr:from>
    <xdr:to>
      <xdr:col>10</xdr:col>
      <xdr:colOff>295275</xdr:colOff>
      <xdr:row>41</xdr:row>
      <xdr:rowOff>152400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4E0A667E-1678-4937-95C2-88428F30CAD1}"/>
            </a:ext>
          </a:extLst>
        </xdr:cNvPr>
        <xdr:cNvSpPr/>
      </xdr:nvSpPr>
      <xdr:spPr>
        <a:xfrm>
          <a:off x="647700" y="664845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23</a:t>
          </a:r>
        </a:p>
      </xdr:txBody>
    </xdr:sp>
    <xdr:clientData/>
  </xdr:twoCellAnchor>
  <xdr:twoCellAnchor>
    <xdr:from>
      <xdr:col>10</xdr:col>
      <xdr:colOff>333375</xdr:colOff>
      <xdr:row>40</xdr:row>
      <xdr:rowOff>66675</xdr:rowOff>
    </xdr:from>
    <xdr:to>
      <xdr:col>10</xdr:col>
      <xdr:colOff>638175</xdr:colOff>
      <xdr:row>42</xdr:row>
      <xdr:rowOff>19050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68BA5694-9DA0-495A-A29C-F703E7C41B66}"/>
            </a:ext>
          </a:extLst>
        </xdr:cNvPr>
        <xdr:cNvSpPr/>
      </xdr:nvSpPr>
      <xdr:spPr>
        <a:xfrm>
          <a:off x="990600" y="667702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24</a:t>
          </a:r>
        </a:p>
      </xdr:txBody>
    </xdr:sp>
    <xdr:clientData/>
  </xdr:twoCellAnchor>
  <xdr:twoCellAnchor>
    <xdr:from>
      <xdr:col>10</xdr:col>
      <xdr:colOff>0</xdr:colOff>
      <xdr:row>34</xdr:row>
      <xdr:rowOff>142875</xdr:rowOff>
    </xdr:from>
    <xdr:to>
      <xdr:col>10</xdr:col>
      <xdr:colOff>304800</xdr:colOff>
      <xdr:row>36</xdr:row>
      <xdr:rowOff>95250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789EB2BE-56D2-4A48-9CF8-093066DBAA71}"/>
            </a:ext>
          </a:extLst>
        </xdr:cNvPr>
        <xdr:cNvSpPr/>
      </xdr:nvSpPr>
      <xdr:spPr>
        <a:xfrm>
          <a:off x="657225" y="5781675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11</a:t>
          </a:r>
        </a:p>
      </xdr:txBody>
    </xdr:sp>
    <xdr:clientData/>
  </xdr:twoCellAnchor>
  <xdr:twoCellAnchor>
    <xdr:from>
      <xdr:col>10</xdr:col>
      <xdr:colOff>333375</xdr:colOff>
      <xdr:row>31</xdr:row>
      <xdr:rowOff>28575</xdr:rowOff>
    </xdr:from>
    <xdr:to>
      <xdr:col>10</xdr:col>
      <xdr:colOff>638175</xdr:colOff>
      <xdr:row>32</xdr:row>
      <xdr:rowOff>142875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EADAF37F-C685-44DC-A762-484A418DB987}"/>
            </a:ext>
          </a:extLst>
        </xdr:cNvPr>
        <xdr:cNvSpPr/>
      </xdr:nvSpPr>
      <xdr:spPr>
        <a:xfrm>
          <a:off x="6905625" y="5181600"/>
          <a:ext cx="304800" cy="276225"/>
        </a:xfrm>
        <a:prstGeom prst="ellipse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4</a:t>
          </a:r>
        </a:p>
      </xdr:txBody>
    </xdr:sp>
    <xdr:clientData/>
  </xdr:twoCellAnchor>
  <xdr:twoCellAnchor>
    <xdr:from>
      <xdr:col>17</xdr:col>
      <xdr:colOff>304800</xdr:colOff>
      <xdr:row>31</xdr:row>
      <xdr:rowOff>38100</xdr:rowOff>
    </xdr:from>
    <xdr:to>
      <xdr:col>17</xdr:col>
      <xdr:colOff>600075</xdr:colOff>
      <xdr:row>32</xdr:row>
      <xdr:rowOff>142875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A05BE26F-DFDE-40D3-845C-C4B395554C38}"/>
            </a:ext>
          </a:extLst>
        </xdr:cNvPr>
        <xdr:cNvSpPr/>
      </xdr:nvSpPr>
      <xdr:spPr>
        <a:xfrm>
          <a:off x="11477625" y="51911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4</a:t>
          </a:r>
        </a:p>
      </xdr:txBody>
    </xdr:sp>
    <xdr:clientData/>
  </xdr:twoCellAnchor>
  <xdr:twoCellAnchor>
    <xdr:from>
      <xdr:col>17</xdr:col>
      <xdr:colOff>0</xdr:colOff>
      <xdr:row>31</xdr:row>
      <xdr:rowOff>19050</xdr:rowOff>
    </xdr:from>
    <xdr:to>
      <xdr:col>17</xdr:col>
      <xdr:colOff>295275</xdr:colOff>
      <xdr:row>32</xdr:row>
      <xdr:rowOff>123825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BF6492B3-E8B2-49A2-9791-E7D256C32B1D}"/>
            </a:ext>
          </a:extLst>
        </xdr:cNvPr>
        <xdr:cNvSpPr/>
      </xdr:nvSpPr>
      <xdr:spPr>
        <a:xfrm>
          <a:off x="5257800" y="51720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3</a:t>
          </a:r>
        </a:p>
      </xdr:txBody>
    </xdr:sp>
    <xdr:clientData/>
  </xdr:twoCellAnchor>
  <xdr:twoCellAnchor>
    <xdr:from>
      <xdr:col>16</xdr:col>
      <xdr:colOff>333375</xdr:colOff>
      <xdr:row>31</xdr:row>
      <xdr:rowOff>28575</xdr:rowOff>
    </xdr:from>
    <xdr:to>
      <xdr:col>16</xdr:col>
      <xdr:colOff>628650</xdr:colOff>
      <xdr:row>32</xdr:row>
      <xdr:rowOff>133350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2CEFAA3E-E1C6-4069-9337-C4493554CA9F}"/>
            </a:ext>
          </a:extLst>
        </xdr:cNvPr>
        <xdr:cNvSpPr/>
      </xdr:nvSpPr>
      <xdr:spPr>
        <a:xfrm>
          <a:off x="4933950" y="51816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16</xdr:col>
      <xdr:colOff>333375</xdr:colOff>
      <xdr:row>36</xdr:row>
      <xdr:rowOff>85725</xdr:rowOff>
    </xdr:from>
    <xdr:to>
      <xdr:col>16</xdr:col>
      <xdr:colOff>628650</xdr:colOff>
      <xdr:row>38</xdr:row>
      <xdr:rowOff>28575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4CA46C64-3A6F-406E-86FC-43B6F4D1092D}"/>
            </a:ext>
          </a:extLst>
        </xdr:cNvPr>
        <xdr:cNvSpPr/>
      </xdr:nvSpPr>
      <xdr:spPr>
        <a:xfrm>
          <a:off x="4933950" y="60483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14</a:t>
          </a:r>
        </a:p>
      </xdr:txBody>
    </xdr:sp>
    <xdr:clientData/>
  </xdr:twoCellAnchor>
  <xdr:twoCellAnchor>
    <xdr:from>
      <xdr:col>17</xdr:col>
      <xdr:colOff>295275</xdr:colOff>
      <xdr:row>34</xdr:row>
      <xdr:rowOff>142875</xdr:rowOff>
    </xdr:from>
    <xdr:to>
      <xdr:col>17</xdr:col>
      <xdr:colOff>590550</xdr:colOff>
      <xdr:row>36</xdr:row>
      <xdr:rowOff>85725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A60463AF-02F7-4F68-9208-BD145E8414C3}"/>
            </a:ext>
          </a:extLst>
        </xdr:cNvPr>
        <xdr:cNvSpPr/>
      </xdr:nvSpPr>
      <xdr:spPr>
        <a:xfrm>
          <a:off x="5553075" y="57816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12</a:t>
          </a:r>
        </a:p>
      </xdr:txBody>
    </xdr:sp>
    <xdr:clientData/>
  </xdr:twoCellAnchor>
  <xdr:twoCellAnchor>
    <xdr:from>
      <xdr:col>16</xdr:col>
      <xdr:colOff>628650</xdr:colOff>
      <xdr:row>34</xdr:row>
      <xdr:rowOff>133350</xdr:rowOff>
    </xdr:from>
    <xdr:to>
      <xdr:col>17</xdr:col>
      <xdr:colOff>266700</xdr:colOff>
      <xdr:row>36</xdr:row>
      <xdr:rowOff>76200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A83D6036-1AE5-4AAC-A77A-5A4348E5F861}"/>
            </a:ext>
          </a:extLst>
        </xdr:cNvPr>
        <xdr:cNvSpPr/>
      </xdr:nvSpPr>
      <xdr:spPr>
        <a:xfrm>
          <a:off x="5229225" y="57721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11</a:t>
          </a:r>
        </a:p>
      </xdr:txBody>
    </xdr:sp>
    <xdr:clientData/>
  </xdr:twoCellAnchor>
  <xdr:twoCellAnchor>
    <xdr:from>
      <xdr:col>16</xdr:col>
      <xdr:colOff>304800</xdr:colOff>
      <xdr:row>34</xdr:row>
      <xdr:rowOff>123825</xdr:rowOff>
    </xdr:from>
    <xdr:to>
      <xdr:col>16</xdr:col>
      <xdr:colOff>600075</xdr:colOff>
      <xdr:row>36</xdr:row>
      <xdr:rowOff>66675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1F29389D-6E58-48CD-B859-31389E0E15BE}"/>
            </a:ext>
          </a:extLst>
        </xdr:cNvPr>
        <xdr:cNvSpPr/>
      </xdr:nvSpPr>
      <xdr:spPr>
        <a:xfrm>
          <a:off x="4905375" y="57626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10</a:t>
          </a:r>
        </a:p>
      </xdr:txBody>
    </xdr:sp>
    <xdr:clientData/>
  </xdr:twoCellAnchor>
  <xdr:twoCellAnchor>
    <xdr:from>
      <xdr:col>17</xdr:col>
      <xdr:colOff>304800</xdr:colOff>
      <xdr:row>33</xdr:row>
      <xdr:rowOff>9525</xdr:rowOff>
    </xdr:from>
    <xdr:to>
      <xdr:col>17</xdr:col>
      <xdr:colOff>600075</xdr:colOff>
      <xdr:row>34</xdr:row>
      <xdr:rowOff>114300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F33187BC-2308-41A0-8EA7-6B43F6320116}"/>
            </a:ext>
          </a:extLst>
        </xdr:cNvPr>
        <xdr:cNvSpPr/>
      </xdr:nvSpPr>
      <xdr:spPr>
        <a:xfrm>
          <a:off x="5562600" y="54864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8</a:t>
          </a:r>
        </a:p>
      </xdr:txBody>
    </xdr:sp>
    <xdr:clientData/>
  </xdr:twoCellAnchor>
  <xdr:twoCellAnchor>
    <xdr:from>
      <xdr:col>16</xdr:col>
      <xdr:colOff>609600</xdr:colOff>
      <xdr:row>32</xdr:row>
      <xdr:rowOff>152400</xdr:rowOff>
    </xdr:from>
    <xdr:to>
      <xdr:col>17</xdr:col>
      <xdr:colOff>247650</xdr:colOff>
      <xdr:row>34</xdr:row>
      <xdr:rowOff>95250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202B0D34-1E83-4C9F-96E2-A2C085AEA163}"/>
            </a:ext>
          </a:extLst>
        </xdr:cNvPr>
        <xdr:cNvSpPr/>
      </xdr:nvSpPr>
      <xdr:spPr>
        <a:xfrm>
          <a:off x="11125200" y="54673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7</a:t>
          </a:r>
        </a:p>
      </xdr:txBody>
    </xdr:sp>
    <xdr:clientData/>
  </xdr:twoCellAnchor>
  <xdr:twoCellAnchor>
    <xdr:from>
      <xdr:col>16</xdr:col>
      <xdr:colOff>323850</xdr:colOff>
      <xdr:row>32</xdr:row>
      <xdr:rowOff>152400</xdr:rowOff>
    </xdr:from>
    <xdr:to>
      <xdr:col>16</xdr:col>
      <xdr:colOff>619125</xdr:colOff>
      <xdr:row>34</xdr:row>
      <xdr:rowOff>95250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7C5CC2B2-42D9-425B-87A4-796CF900042B}"/>
            </a:ext>
          </a:extLst>
        </xdr:cNvPr>
        <xdr:cNvSpPr/>
      </xdr:nvSpPr>
      <xdr:spPr>
        <a:xfrm>
          <a:off x="4924425" y="54673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</a:t>
          </a:r>
        </a:p>
      </xdr:txBody>
    </xdr:sp>
    <xdr:clientData/>
  </xdr:twoCellAnchor>
  <xdr:twoCellAnchor>
    <xdr:from>
      <xdr:col>16</xdr:col>
      <xdr:colOff>19050</xdr:colOff>
      <xdr:row>40</xdr:row>
      <xdr:rowOff>9525</xdr:rowOff>
    </xdr:from>
    <xdr:to>
      <xdr:col>16</xdr:col>
      <xdr:colOff>314325</xdr:colOff>
      <xdr:row>41</xdr:row>
      <xdr:rowOff>114300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F50CAC32-25DF-464A-836D-B0BDB6F57D02}"/>
            </a:ext>
          </a:extLst>
        </xdr:cNvPr>
        <xdr:cNvSpPr/>
      </xdr:nvSpPr>
      <xdr:spPr>
        <a:xfrm>
          <a:off x="4619625" y="66198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21</a:t>
          </a:r>
        </a:p>
      </xdr:txBody>
    </xdr:sp>
    <xdr:clientData/>
  </xdr:twoCellAnchor>
  <xdr:twoCellAnchor>
    <xdr:from>
      <xdr:col>16</xdr:col>
      <xdr:colOff>19050</xdr:colOff>
      <xdr:row>38</xdr:row>
      <xdr:rowOff>47625</xdr:rowOff>
    </xdr:from>
    <xdr:to>
      <xdr:col>16</xdr:col>
      <xdr:colOff>314325</xdr:colOff>
      <xdr:row>39</xdr:row>
      <xdr:rowOff>152400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B14637E-93DB-4F52-B824-3081A61649AA}"/>
            </a:ext>
          </a:extLst>
        </xdr:cNvPr>
        <xdr:cNvSpPr/>
      </xdr:nvSpPr>
      <xdr:spPr>
        <a:xfrm>
          <a:off x="4619625" y="63341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17</a:t>
          </a:r>
        </a:p>
      </xdr:txBody>
    </xdr:sp>
    <xdr:clientData/>
  </xdr:twoCellAnchor>
  <xdr:twoCellAnchor>
    <xdr:from>
      <xdr:col>16</xdr:col>
      <xdr:colOff>19050</xdr:colOff>
      <xdr:row>36</xdr:row>
      <xdr:rowOff>85725</xdr:rowOff>
    </xdr:from>
    <xdr:to>
      <xdr:col>16</xdr:col>
      <xdr:colOff>314325</xdr:colOff>
      <xdr:row>38</xdr:row>
      <xdr:rowOff>28575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8F2EFAAC-ABE5-430F-A4A4-A28E96A1928D}"/>
            </a:ext>
          </a:extLst>
        </xdr:cNvPr>
        <xdr:cNvSpPr/>
      </xdr:nvSpPr>
      <xdr:spPr>
        <a:xfrm>
          <a:off x="4619625" y="60483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13</a:t>
          </a:r>
        </a:p>
      </xdr:txBody>
    </xdr:sp>
    <xdr:clientData/>
  </xdr:twoCellAnchor>
  <xdr:twoCellAnchor>
    <xdr:from>
      <xdr:col>16</xdr:col>
      <xdr:colOff>0</xdr:colOff>
      <xdr:row>34</xdr:row>
      <xdr:rowOff>114300</xdr:rowOff>
    </xdr:from>
    <xdr:to>
      <xdr:col>16</xdr:col>
      <xdr:colOff>295275</xdr:colOff>
      <xdr:row>36</xdr:row>
      <xdr:rowOff>57150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4174DFD6-323A-4333-8C90-B358ED8C0A4D}"/>
            </a:ext>
          </a:extLst>
        </xdr:cNvPr>
        <xdr:cNvSpPr/>
      </xdr:nvSpPr>
      <xdr:spPr>
        <a:xfrm>
          <a:off x="4600575" y="57531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9</a:t>
          </a:r>
        </a:p>
      </xdr:txBody>
    </xdr:sp>
    <xdr:clientData/>
  </xdr:twoCellAnchor>
  <xdr:twoCellAnchor>
    <xdr:from>
      <xdr:col>16</xdr:col>
      <xdr:colOff>9525</xdr:colOff>
      <xdr:row>32</xdr:row>
      <xdr:rowOff>142875</xdr:rowOff>
    </xdr:from>
    <xdr:to>
      <xdr:col>16</xdr:col>
      <xdr:colOff>304800</xdr:colOff>
      <xdr:row>34</xdr:row>
      <xdr:rowOff>85725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336CD061-5AAA-4EF8-9C81-B5D42A44FABB}"/>
            </a:ext>
          </a:extLst>
        </xdr:cNvPr>
        <xdr:cNvSpPr/>
      </xdr:nvSpPr>
      <xdr:spPr>
        <a:xfrm>
          <a:off x="4610100" y="54578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5</a:t>
          </a:r>
        </a:p>
      </xdr:txBody>
    </xdr:sp>
    <xdr:clientData/>
  </xdr:twoCellAnchor>
  <xdr:twoCellAnchor>
    <xdr:from>
      <xdr:col>17</xdr:col>
      <xdr:colOff>295275</xdr:colOff>
      <xdr:row>40</xdr:row>
      <xdr:rowOff>28575</xdr:rowOff>
    </xdr:from>
    <xdr:to>
      <xdr:col>17</xdr:col>
      <xdr:colOff>590550</xdr:colOff>
      <xdr:row>41</xdr:row>
      <xdr:rowOff>133350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C43BA18A-9AE6-4F51-9E63-2CBA72DA8009}"/>
            </a:ext>
          </a:extLst>
        </xdr:cNvPr>
        <xdr:cNvSpPr/>
      </xdr:nvSpPr>
      <xdr:spPr>
        <a:xfrm>
          <a:off x="5553075" y="66389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24</a:t>
          </a:r>
        </a:p>
      </xdr:txBody>
    </xdr:sp>
    <xdr:clientData/>
  </xdr:twoCellAnchor>
  <xdr:twoCellAnchor>
    <xdr:from>
      <xdr:col>16</xdr:col>
      <xdr:colOff>647700</xdr:colOff>
      <xdr:row>40</xdr:row>
      <xdr:rowOff>19050</xdr:rowOff>
    </xdr:from>
    <xdr:to>
      <xdr:col>17</xdr:col>
      <xdr:colOff>285750</xdr:colOff>
      <xdr:row>41</xdr:row>
      <xdr:rowOff>123825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2A95D6B4-4F31-4832-85E5-920EE03A802A}"/>
            </a:ext>
          </a:extLst>
        </xdr:cNvPr>
        <xdr:cNvSpPr/>
      </xdr:nvSpPr>
      <xdr:spPr>
        <a:xfrm>
          <a:off x="5248275" y="66294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23</a:t>
          </a:r>
        </a:p>
      </xdr:txBody>
    </xdr:sp>
    <xdr:clientData/>
  </xdr:twoCellAnchor>
  <xdr:twoCellAnchor>
    <xdr:from>
      <xdr:col>17</xdr:col>
      <xdr:colOff>295275</xdr:colOff>
      <xdr:row>38</xdr:row>
      <xdr:rowOff>66675</xdr:rowOff>
    </xdr:from>
    <xdr:to>
      <xdr:col>17</xdr:col>
      <xdr:colOff>590550</xdr:colOff>
      <xdr:row>40</xdr:row>
      <xdr:rowOff>9525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688C71FD-4AEB-451D-9A58-8515C0644078}"/>
            </a:ext>
          </a:extLst>
        </xdr:cNvPr>
        <xdr:cNvSpPr/>
      </xdr:nvSpPr>
      <xdr:spPr>
        <a:xfrm>
          <a:off x="5553075" y="63531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20</a:t>
          </a:r>
        </a:p>
      </xdr:txBody>
    </xdr:sp>
    <xdr:clientData/>
  </xdr:twoCellAnchor>
  <xdr:twoCellAnchor>
    <xdr:from>
      <xdr:col>16</xdr:col>
      <xdr:colOff>647700</xdr:colOff>
      <xdr:row>38</xdr:row>
      <xdr:rowOff>57150</xdr:rowOff>
    </xdr:from>
    <xdr:to>
      <xdr:col>17</xdr:col>
      <xdr:colOff>285750</xdr:colOff>
      <xdr:row>40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75192C17-B525-4D4A-94B2-DD6EBD294269}"/>
            </a:ext>
          </a:extLst>
        </xdr:cNvPr>
        <xdr:cNvSpPr/>
      </xdr:nvSpPr>
      <xdr:spPr>
        <a:xfrm>
          <a:off x="5248275" y="63436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19</a:t>
          </a:r>
        </a:p>
      </xdr:txBody>
    </xdr:sp>
    <xdr:clientData/>
  </xdr:twoCellAnchor>
  <xdr:twoCellAnchor>
    <xdr:from>
      <xdr:col>17</xdr:col>
      <xdr:colOff>295275</xdr:colOff>
      <xdr:row>36</xdr:row>
      <xdr:rowOff>104775</xdr:rowOff>
    </xdr:from>
    <xdr:to>
      <xdr:col>17</xdr:col>
      <xdr:colOff>590550</xdr:colOff>
      <xdr:row>38</xdr:row>
      <xdr:rowOff>47625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1364B213-984E-4DD4-A859-4E5986117790}"/>
            </a:ext>
          </a:extLst>
        </xdr:cNvPr>
        <xdr:cNvSpPr/>
      </xdr:nvSpPr>
      <xdr:spPr>
        <a:xfrm>
          <a:off x="5553075" y="606742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16</a:t>
          </a:r>
        </a:p>
      </xdr:txBody>
    </xdr:sp>
    <xdr:clientData/>
  </xdr:twoCellAnchor>
  <xdr:twoCellAnchor>
    <xdr:from>
      <xdr:col>16</xdr:col>
      <xdr:colOff>638175</xdr:colOff>
      <xdr:row>36</xdr:row>
      <xdr:rowOff>95250</xdr:rowOff>
    </xdr:from>
    <xdr:to>
      <xdr:col>17</xdr:col>
      <xdr:colOff>276225</xdr:colOff>
      <xdr:row>38</xdr:row>
      <xdr:rowOff>38100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392B9129-4ED6-4AB9-9459-3BE74D101CC2}"/>
            </a:ext>
          </a:extLst>
        </xdr:cNvPr>
        <xdr:cNvSpPr/>
      </xdr:nvSpPr>
      <xdr:spPr>
        <a:xfrm>
          <a:off x="5238750" y="605790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15</a:t>
          </a:r>
        </a:p>
      </xdr:txBody>
    </xdr:sp>
    <xdr:clientData/>
  </xdr:twoCellAnchor>
  <xdr:twoCellAnchor>
    <xdr:from>
      <xdr:col>16</xdr:col>
      <xdr:colOff>333375</xdr:colOff>
      <xdr:row>40</xdr:row>
      <xdr:rowOff>9525</xdr:rowOff>
    </xdr:from>
    <xdr:to>
      <xdr:col>16</xdr:col>
      <xdr:colOff>628650</xdr:colOff>
      <xdr:row>41</xdr:row>
      <xdr:rowOff>114300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EC9B8F9D-1480-464C-AFF6-1B028DD405DF}"/>
            </a:ext>
          </a:extLst>
        </xdr:cNvPr>
        <xdr:cNvSpPr/>
      </xdr:nvSpPr>
      <xdr:spPr>
        <a:xfrm>
          <a:off x="4933950" y="6619875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22</a:t>
          </a:r>
        </a:p>
      </xdr:txBody>
    </xdr:sp>
    <xdr:clientData/>
  </xdr:twoCellAnchor>
  <xdr:twoCellAnchor>
    <xdr:from>
      <xdr:col>16</xdr:col>
      <xdr:colOff>333375</xdr:colOff>
      <xdr:row>38</xdr:row>
      <xdr:rowOff>57150</xdr:rowOff>
    </xdr:from>
    <xdr:to>
      <xdr:col>16</xdr:col>
      <xdr:colOff>628650</xdr:colOff>
      <xdr:row>40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4B1A615E-BFC2-42B4-BAB0-41F41079BAC0}"/>
            </a:ext>
          </a:extLst>
        </xdr:cNvPr>
        <xdr:cNvSpPr/>
      </xdr:nvSpPr>
      <xdr:spPr>
        <a:xfrm>
          <a:off x="4933950" y="6343650"/>
          <a:ext cx="295275" cy="266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US" sz="1100"/>
            <a:t>18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11</xdr:col>
      <xdr:colOff>401042</xdr:colOff>
      <xdr:row>11</xdr:row>
      <xdr:rowOff>95343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B31298-6198-BE75-E71F-B53ECDD3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6900"/>
          <a:ext cx="7106642" cy="666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155762</xdr:colOff>
      <xdr:row>30</xdr:row>
      <xdr:rowOff>188538</xdr:rowOff>
    </xdr:from>
    <xdr:to>
      <xdr:col>22</xdr:col>
      <xdr:colOff>146236</xdr:colOff>
      <xdr:row>45</xdr:row>
      <xdr:rowOff>66394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5D4588-D022-093C-D9A6-D3399E32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81641</xdr:colOff>
      <xdr:row>30</xdr:row>
      <xdr:rowOff>149996</xdr:rowOff>
    </xdr:from>
    <xdr:to>
      <xdr:col>53</xdr:col>
      <xdr:colOff>149678</xdr:colOff>
      <xdr:row>45</xdr:row>
      <xdr:rowOff>81642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F9DDF6-B8C4-362F-B94A-D705BBDBC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16808</xdr:colOff>
      <xdr:row>13</xdr:row>
      <xdr:rowOff>180413</xdr:rowOff>
    </xdr:from>
    <xdr:to>
      <xdr:col>44</xdr:col>
      <xdr:colOff>13607</xdr:colOff>
      <xdr:row>28</xdr:row>
      <xdr:rowOff>149679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AD40BAA-79F8-C9D3-63D7-3CD6CE7BC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262218</xdr:colOff>
      <xdr:row>22</xdr:row>
      <xdr:rowOff>215153</xdr:rowOff>
    </xdr:from>
    <xdr:to>
      <xdr:col>15</xdr:col>
      <xdr:colOff>290793</xdr:colOff>
      <xdr:row>26</xdr:row>
      <xdr:rowOff>190499</xdr:rowOff>
    </xdr:to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43952ADA-CB67-412D-9F4B-3C4271580EEC}"/>
            </a:ext>
          </a:extLst>
        </xdr:cNvPr>
        <xdr:cNvSpPr txBox="1">
          <a:spLocks noChangeArrowheads="1"/>
        </xdr:cNvSpPr>
      </xdr:nvSpPr>
      <xdr:spPr bwMode="auto">
        <a:xfrm>
          <a:off x="4430806" y="4596653"/>
          <a:ext cx="1070722" cy="87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0</xdr:colOff>
      <xdr:row>16</xdr:row>
      <xdr:rowOff>38100</xdr:rowOff>
    </xdr:from>
    <xdr:to>
      <xdr:col>12</xdr:col>
      <xdr:colOff>0</xdr:colOff>
      <xdr:row>16</xdr:row>
      <xdr:rowOff>419100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4CA5D8B4-9748-4BF3-AB80-133D3A4BCD6E}"/>
            </a:ext>
          </a:extLst>
        </xdr:cNvPr>
        <xdr:cNvSpPr txBox="1">
          <a:spLocks noChangeArrowheads="1"/>
        </xdr:cNvSpPr>
      </xdr:nvSpPr>
      <xdr:spPr bwMode="auto">
        <a:xfrm>
          <a:off x="10067925" y="1933575"/>
          <a:ext cx="685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9525</xdr:colOff>
      <xdr:row>16</xdr:row>
      <xdr:rowOff>114300</xdr:rowOff>
    </xdr:from>
    <xdr:to>
      <xdr:col>14</xdr:col>
      <xdr:colOff>276225</xdr:colOff>
      <xdr:row>16</xdr:row>
      <xdr:rowOff>419100</xdr:rowOff>
    </xdr:to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id="{C0C362E0-2FEA-4B70-94C1-ED21298ECF21}"/>
            </a:ext>
          </a:extLst>
        </xdr:cNvPr>
        <xdr:cNvSpPr txBox="1">
          <a:spLocks noChangeArrowheads="1"/>
        </xdr:cNvSpPr>
      </xdr:nvSpPr>
      <xdr:spPr bwMode="auto">
        <a:xfrm>
          <a:off x="10763250" y="2009775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28575</xdr:colOff>
      <xdr:row>16</xdr:row>
      <xdr:rowOff>57150</xdr:rowOff>
    </xdr:from>
    <xdr:to>
      <xdr:col>18</xdr:col>
      <xdr:colOff>0</xdr:colOff>
      <xdr:row>16</xdr:row>
      <xdr:rowOff>419100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A7C8D298-3DAD-43B9-AA08-974F29B3CF05}"/>
            </a:ext>
          </a:extLst>
        </xdr:cNvPr>
        <xdr:cNvSpPr txBox="1">
          <a:spLocks noChangeArrowheads="1"/>
        </xdr:cNvSpPr>
      </xdr:nvSpPr>
      <xdr:spPr bwMode="auto">
        <a:xfrm>
          <a:off x="11487150" y="1952625"/>
          <a:ext cx="552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111125</xdr:colOff>
      <xdr:row>16</xdr:row>
      <xdr:rowOff>114300</xdr:rowOff>
    </xdr:from>
    <xdr:to>
      <xdr:col>8</xdr:col>
      <xdr:colOff>26</xdr:colOff>
      <xdr:row>16</xdr:row>
      <xdr:rowOff>419100</xdr:rowOff>
    </xdr:to>
    <xdr:sp macro="" textlink="">
      <xdr:nvSpPr>
        <xdr:cNvPr id="9" name="Text Box 98">
          <a:extLst>
            <a:ext uri="{FF2B5EF4-FFF2-40B4-BE49-F238E27FC236}">
              <a16:creationId xmlns:a16="http://schemas.microsoft.com/office/drawing/2014/main" id="{E1108138-F3DC-4DCF-AAC2-AA116B1B69D9}"/>
            </a:ext>
          </a:extLst>
        </xdr:cNvPr>
        <xdr:cNvSpPr txBox="1">
          <a:spLocks noChangeArrowheads="1"/>
        </xdr:cNvSpPr>
      </xdr:nvSpPr>
      <xdr:spPr bwMode="auto">
        <a:xfrm>
          <a:off x="8664575" y="2009775"/>
          <a:ext cx="708051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73025</xdr:colOff>
      <xdr:row>16</xdr:row>
      <xdr:rowOff>114300</xdr:rowOff>
    </xdr:from>
    <xdr:to>
      <xdr:col>8</xdr:col>
      <xdr:colOff>688845</xdr:colOff>
      <xdr:row>16</xdr:row>
      <xdr:rowOff>419100</xdr:rowOff>
    </xdr:to>
    <xdr:sp macro="" textlink="">
      <xdr:nvSpPr>
        <xdr:cNvPr id="10" name="Text Box 620">
          <a:extLst>
            <a:ext uri="{FF2B5EF4-FFF2-40B4-BE49-F238E27FC236}">
              <a16:creationId xmlns:a16="http://schemas.microsoft.com/office/drawing/2014/main" id="{8707D2F2-B00A-41DC-81AF-02D44E88DFF4}"/>
            </a:ext>
          </a:extLst>
        </xdr:cNvPr>
        <xdr:cNvSpPr txBox="1">
          <a:spLocks noChangeArrowheads="1"/>
        </xdr:cNvSpPr>
      </xdr:nvSpPr>
      <xdr:spPr bwMode="auto">
        <a:xfrm>
          <a:off x="9445625" y="2009775"/>
          <a:ext cx="6158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5601</xdr:colOff>
      <xdr:row>16</xdr:row>
      <xdr:rowOff>12325</xdr:rowOff>
    </xdr:from>
    <xdr:to>
      <xdr:col>25</xdr:col>
      <xdr:colOff>326570</xdr:colOff>
      <xdr:row>30</xdr:row>
      <xdr:rowOff>13608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9F3827D-573A-94ED-17C4-BE17DC6D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</xdr:row>
      <xdr:rowOff>114300</xdr:rowOff>
    </xdr:from>
    <xdr:to>
      <xdr:col>8</xdr:col>
      <xdr:colOff>114302</xdr:colOff>
      <xdr:row>6</xdr:row>
      <xdr:rowOff>38135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23AE745-7E89-40B5-B762-86C14091CB0E}"/>
            </a:ext>
          </a:extLst>
        </xdr:cNvPr>
        <xdr:cNvSpPr txBox="1">
          <a:spLocks noChangeArrowheads="1"/>
        </xdr:cNvSpPr>
      </xdr:nvSpPr>
      <xdr:spPr bwMode="auto">
        <a:xfrm>
          <a:off x="18246725" y="276225"/>
          <a:ext cx="2689227" cy="89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950" b="1" i="0" strike="noStrike">
              <a:solidFill>
                <a:srgbClr val="000000"/>
              </a:solidFill>
              <a:latin typeface="Arial"/>
              <a:cs typeface="Arial"/>
            </a:rPr>
            <a:t>Decoupled II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"/>
              <a:cs typeface="Arial"/>
            </a:rPr>
            <a:t>2-Stage DECOUPLED MOLDING </a:t>
          </a:r>
          <a:r>
            <a:rPr lang="en-US" sz="1100" b="0" i="0" strike="noStrike" baseline="30000">
              <a:solidFill>
                <a:srgbClr val="000000"/>
              </a:solidFill>
              <a:latin typeface="Arial"/>
              <a:cs typeface="Arial"/>
            </a:rPr>
            <a:t>SM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950" b="0" i="0" strike="noStrike">
              <a:solidFill>
                <a:srgbClr val="000000"/>
              </a:solidFill>
              <a:latin typeface="Arial"/>
              <a:cs typeface="Arial"/>
            </a:rPr>
            <a:t>Process Sheet</a:t>
          </a:r>
        </a:p>
      </xdr:txBody>
    </xdr:sp>
    <xdr:clientData/>
  </xdr:twoCellAnchor>
  <xdr:twoCellAnchor>
    <xdr:from>
      <xdr:col>0</xdr:col>
      <xdr:colOff>133350</xdr:colOff>
      <xdr:row>6</xdr:row>
      <xdr:rowOff>9525</xdr:rowOff>
    </xdr:from>
    <xdr:to>
      <xdr:col>9</xdr:col>
      <xdr:colOff>228600</xdr:colOff>
      <xdr:row>6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F61672A-4651-41C7-9F0B-A4DB4DCF1D57}"/>
            </a:ext>
          </a:extLst>
        </xdr:cNvPr>
        <xdr:cNvSpPr>
          <a:spLocks noChangeShapeType="1"/>
        </xdr:cNvSpPr>
      </xdr:nvSpPr>
      <xdr:spPr bwMode="auto">
        <a:xfrm>
          <a:off x="18288000" y="1143000"/>
          <a:ext cx="30956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241300</xdr:colOff>
      <xdr:row>10</xdr:row>
      <xdr:rowOff>88900</xdr:rowOff>
    </xdr:from>
    <xdr:to>
      <xdr:col>13</xdr:col>
      <xdr:colOff>53953</xdr:colOff>
      <xdr:row>10</xdr:row>
      <xdr:rowOff>409666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0894D81-EC84-48BF-8138-93CAC6D31C0A}"/>
            </a:ext>
          </a:extLst>
        </xdr:cNvPr>
        <xdr:cNvSpPr txBox="1">
          <a:spLocks noChangeArrowheads="1"/>
        </xdr:cNvSpPr>
      </xdr:nvSpPr>
      <xdr:spPr bwMode="auto">
        <a:xfrm>
          <a:off x="19729450" y="1984375"/>
          <a:ext cx="2813028" cy="320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Plastic Temperature</a:t>
          </a:r>
        </a:p>
      </xdr:txBody>
    </xdr:sp>
    <xdr:clientData/>
  </xdr:twoCellAnchor>
  <xdr:twoCellAnchor>
    <xdr:from>
      <xdr:col>4</xdr:col>
      <xdr:colOff>193675</xdr:colOff>
      <xdr:row>15</xdr:row>
      <xdr:rowOff>41275</xdr:rowOff>
    </xdr:from>
    <xdr:to>
      <xdr:col>12</xdr:col>
      <xdr:colOff>307964</xdr:colOff>
      <xdr:row>17</xdr:row>
      <xdr:rowOff>23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48A33D4-8F77-4460-A393-41C89EFE7EDA}"/>
            </a:ext>
          </a:extLst>
        </xdr:cNvPr>
        <xdr:cNvSpPr txBox="1">
          <a:spLocks noChangeArrowheads="1"/>
        </xdr:cNvSpPr>
      </xdr:nvSpPr>
      <xdr:spPr bwMode="auto">
        <a:xfrm>
          <a:off x="19681825" y="3108325"/>
          <a:ext cx="2781289" cy="311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Plastic Flow Rate</a:t>
          </a:r>
        </a:p>
      </xdr:txBody>
    </xdr:sp>
    <xdr:clientData/>
  </xdr:twoCellAnchor>
  <xdr:twoCellAnchor>
    <xdr:from>
      <xdr:col>6</xdr:col>
      <xdr:colOff>47625</xdr:colOff>
      <xdr:row>18</xdr:row>
      <xdr:rowOff>168275</xdr:rowOff>
    </xdr:from>
    <xdr:to>
      <xdr:col>11</xdr:col>
      <xdr:colOff>234957</xdr:colOff>
      <xdr:row>22</xdr:row>
      <xdr:rowOff>161925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3492E29-7065-425D-A17F-B6077E1BA7B4}"/>
            </a:ext>
          </a:extLst>
        </xdr:cNvPr>
        <xdr:cNvSpPr txBox="1">
          <a:spLocks noChangeArrowheads="1"/>
        </xdr:cNvSpPr>
      </xdr:nvSpPr>
      <xdr:spPr bwMode="auto">
        <a:xfrm>
          <a:off x="20202525" y="3759200"/>
          <a:ext cx="1854207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Plastic Pressure at Transfer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(or Peak Injection Pressure)</a:t>
          </a:r>
        </a:p>
      </xdr:txBody>
    </xdr:sp>
    <xdr:clientData/>
  </xdr:twoCellAnchor>
  <xdr:twoCellAnchor>
    <xdr:from>
      <xdr:col>4</xdr:col>
      <xdr:colOff>177800</xdr:colOff>
      <xdr:row>22</xdr:row>
      <xdr:rowOff>149225</xdr:rowOff>
    </xdr:from>
    <xdr:to>
      <xdr:col>12</xdr:col>
      <xdr:colOff>298448</xdr:colOff>
      <xdr:row>23</xdr:row>
      <xdr:rowOff>47660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A33D66-BAB8-4734-B3B1-CDC084AC7A85}"/>
            </a:ext>
          </a:extLst>
        </xdr:cNvPr>
        <xdr:cNvSpPr txBox="1">
          <a:spLocks noChangeArrowheads="1"/>
        </xdr:cNvSpPr>
      </xdr:nvSpPr>
      <xdr:spPr bwMode="auto">
        <a:xfrm>
          <a:off x="19665950" y="4273550"/>
          <a:ext cx="2787648" cy="37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Plastic Pressure</a:t>
          </a:r>
        </a:p>
      </xdr:txBody>
    </xdr:sp>
    <xdr:clientData/>
  </xdr:twoCellAnchor>
  <xdr:twoCellAnchor>
    <xdr:from>
      <xdr:col>4</xdr:col>
      <xdr:colOff>193675</xdr:colOff>
      <xdr:row>27</xdr:row>
      <xdr:rowOff>123825</xdr:rowOff>
    </xdr:from>
    <xdr:to>
      <xdr:col>12</xdr:col>
      <xdr:colOff>307964</xdr:colOff>
      <xdr:row>28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B76B4D9-3209-4936-8502-6BBC7FB0001E}"/>
            </a:ext>
          </a:extLst>
        </xdr:cNvPr>
        <xdr:cNvSpPr txBox="1">
          <a:spLocks noChangeArrowheads="1"/>
        </xdr:cNvSpPr>
      </xdr:nvSpPr>
      <xdr:spPr bwMode="auto">
        <a:xfrm>
          <a:off x="19681825" y="5438775"/>
          <a:ext cx="27812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Plastic Cooling</a:t>
          </a:r>
        </a:p>
      </xdr:txBody>
    </xdr:sp>
    <xdr:clientData/>
  </xdr:twoCellAnchor>
  <xdr:twoCellAnchor>
    <xdr:from>
      <xdr:col>4</xdr:col>
      <xdr:colOff>193675</xdr:colOff>
      <xdr:row>33</xdr:row>
      <xdr:rowOff>76200</xdr:rowOff>
    </xdr:from>
    <xdr:to>
      <xdr:col>12</xdr:col>
      <xdr:colOff>307964</xdr:colOff>
      <xdr:row>33</xdr:row>
      <xdr:rowOff>343218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8A650A4-CB03-47F0-8CD7-B595FCC8F4C7}"/>
            </a:ext>
          </a:extLst>
        </xdr:cNvPr>
        <xdr:cNvSpPr txBox="1">
          <a:spLocks noChangeArrowheads="1"/>
        </xdr:cNvSpPr>
      </xdr:nvSpPr>
      <xdr:spPr bwMode="auto">
        <a:xfrm>
          <a:off x="19681825" y="6591300"/>
          <a:ext cx="2781289" cy="267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"/>
              <a:cs typeface="Arial"/>
            </a:rPr>
            <a:t>Clamp</a:t>
          </a:r>
        </a:p>
      </xdr:txBody>
    </xdr:sp>
    <xdr:clientData/>
  </xdr:twoCellAnchor>
  <xdr:twoCellAnchor>
    <xdr:from>
      <xdr:col>4</xdr:col>
      <xdr:colOff>193675</xdr:colOff>
      <xdr:row>33</xdr:row>
      <xdr:rowOff>76200</xdr:rowOff>
    </xdr:from>
    <xdr:to>
      <xdr:col>12</xdr:col>
      <xdr:colOff>307964</xdr:colOff>
      <xdr:row>33</xdr:row>
      <xdr:rowOff>378037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BC11ACE-E018-4E96-A239-BD7B480DE822}"/>
            </a:ext>
          </a:extLst>
        </xdr:cNvPr>
        <xdr:cNvSpPr txBox="1">
          <a:spLocks noChangeArrowheads="1"/>
        </xdr:cNvSpPr>
      </xdr:nvSpPr>
      <xdr:spPr bwMode="auto">
        <a:xfrm>
          <a:off x="19681825" y="6591300"/>
          <a:ext cx="2781289" cy="30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Clamp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6870-A961-4E88-8E85-77707F88B7E6}">
  <sheetPr>
    <tabColor theme="5"/>
  </sheetPr>
  <dimension ref="A1:K46"/>
  <sheetViews>
    <sheetView showGridLines="0" showRowColHeaders="0" tabSelected="1" showRuler="0" view="pageLayout" zoomScaleNormal="100" workbookViewId="0">
      <selection activeCell="A26" sqref="A26:B26"/>
    </sheetView>
  </sheetViews>
  <sheetFormatPr defaultRowHeight="15"/>
  <cols>
    <col min="2" max="2" width="4.28515625" customWidth="1"/>
    <col min="3" max="3" width="10.140625" customWidth="1"/>
    <col min="8" max="8" width="3.42578125" customWidth="1"/>
    <col min="11" max="11" width="11" customWidth="1"/>
  </cols>
  <sheetData>
    <row r="1" spans="1:11" ht="36.75" customHeight="1">
      <c r="A1" s="156" t="s">
        <v>154</v>
      </c>
      <c r="B1" s="157"/>
      <c r="C1" s="158"/>
      <c r="D1" s="156" t="s">
        <v>155</v>
      </c>
      <c r="E1" s="157"/>
      <c r="F1" s="157"/>
      <c r="G1" s="157"/>
      <c r="H1" s="157"/>
      <c r="I1" s="157"/>
      <c r="J1" s="157"/>
      <c r="K1" s="158"/>
    </row>
    <row r="2" spans="1:11">
      <c r="A2" s="159" t="s">
        <v>12</v>
      </c>
      <c r="B2" s="159"/>
      <c r="C2" s="160"/>
      <c r="D2" s="161"/>
      <c r="E2" t="s">
        <v>156</v>
      </c>
      <c r="F2" s="162"/>
      <c r="G2" s="163"/>
      <c r="H2" s="24"/>
      <c r="I2" s="24" t="s">
        <v>157</v>
      </c>
      <c r="J2" s="164"/>
      <c r="K2" s="161"/>
    </row>
    <row r="3" spans="1:11">
      <c r="A3" s="159" t="s">
        <v>158</v>
      </c>
      <c r="B3" s="159"/>
      <c r="C3" s="162"/>
      <c r="D3" s="163"/>
      <c r="E3" t="s">
        <v>159</v>
      </c>
      <c r="F3" s="26"/>
      <c r="G3" t="s">
        <v>289</v>
      </c>
      <c r="I3" s="24" t="s">
        <v>160</v>
      </c>
      <c r="J3" s="162"/>
      <c r="K3" s="163"/>
    </row>
    <row r="4" spans="1:11">
      <c r="A4" s="159" t="s">
        <v>161</v>
      </c>
      <c r="B4" s="159"/>
      <c r="C4" s="160" t="e">
        <f>VLOOKUP(C2,'Press info data'!$A$2:$N$33,6,FALSE)</f>
        <v>#N/A</v>
      </c>
      <c r="D4" s="161"/>
      <c r="E4" t="s">
        <v>162</v>
      </c>
      <c r="F4" s="61"/>
      <c r="G4" s="165" t="s">
        <v>340</v>
      </c>
      <c r="H4" s="165"/>
      <c r="I4" s="165"/>
      <c r="J4" s="162" t="s">
        <v>163</v>
      </c>
      <c r="K4" s="163"/>
    </row>
    <row r="5" spans="1:11">
      <c r="A5" s="165" t="s">
        <v>164</v>
      </c>
      <c r="B5" s="165"/>
      <c r="C5" s="165"/>
      <c r="D5" s="27"/>
      <c r="E5" t="s">
        <v>165</v>
      </c>
      <c r="F5" s="1"/>
      <c r="G5" t="s">
        <v>166</v>
      </c>
      <c r="H5" s="149">
        <v>1</v>
      </c>
      <c r="I5" s="116"/>
      <c r="J5" t="s">
        <v>167</v>
      </c>
      <c r="K5" s="118"/>
    </row>
    <row r="6" spans="1:11">
      <c r="A6" t="s">
        <v>168</v>
      </c>
      <c r="B6" s="169"/>
      <c r="C6" s="170"/>
      <c r="D6" s="170"/>
      <c r="E6" s="171"/>
      <c r="F6" s="28" t="s">
        <v>169</v>
      </c>
      <c r="G6" s="148"/>
      <c r="H6" s="149">
        <v>2</v>
      </c>
      <c r="I6" s="117"/>
      <c r="J6" t="s">
        <v>170</v>
      </c>
      <c r="K6" s="118">
        <f>SUM(K5,I5:I8)</f>
        <v>0</v>
      </c>
    </row>
    <row r="7" spans="1:11">
      <c r="A7" t="s">
        <v>171</v>
      </c>
      <c r="D7" s="172" t="s">
        <v>172</v>
      </c>
      <c r="E7" s="172"/>
      <c r="F7" s="162" t="s">
        <v>173</v>
      </c>
      <c r="G7" s="173"/>
      <c r="H7" s="149">
        <v>3</v>
      </c>
      <c r="I7" s="117"/>
      <c r="J7" t="s">
        <v>174</v>
      </c>
      <c r="K7" s="1" t="s">
        <v>173</v>
      </c>
    </row>
    <row r="8" spans="1:11">
      <c r="A8" s="174" t="s">
        <v>313</v>
      </c>
      <c r="B8" s="174"/>
      <c r="C8" s="174"/>
      <c r="H8" s="149">
        <v>4</v>
      </c>
      <c r="I8" s="117"/>
    </row>
    <row r="9" spans="1:11">
      <c r="C9" t="s">
        <v>175</v>
      </c>
      <c r="D9" s="61"/>
      <c r="E9" t="s">
        <v>176</v>
      </c>
      <c r="G9" s="61"/>
      <c r="H9" s="24"/>
      <c r="I9" t="s">
        <v>177</v>
      </c>
      <c r="K9" s="61"/>
    </row>
    <row r="10" spans="1:11">
      <c r="C10" t="s">
        <v>178</v>
      </c>
      <c r="D10" s="61"/>
      <c r="E10" t="s">
        <v>179</v>
      </c>
      <c r="G10" s="61"/>
      <c r="H10" s="24"/>
      <c r="I10" t="s">
        <v>180</v>
      </c>
      <c r="K10" s="61"/>
    </row>
    <row r="11" spans="1:11">
      <c r="A11" s="174" t="s">
        <v>181</v>
      </c>
      <c r="B11" s="174"/>
    </row>
    <row r="12" spans="1:11">
      <c r="A12" t="s">
        <v>182</v>
      </c>
      <c r="C12" s="1"/>
      <c r="D12" t="s">
        <v>183</v>
      </c>
      <c r="F12" s="1"/>
      <c r="G12" t="s">
        <v>184</v>
      </c>
      <c r="J12" s="162"/>
      <c r="K12" s="163"/>
    </row>
    <row r="13" spans="1:11">
      <c r="A13" t="s">
        <v>185</v>
      </c>
      <c r="C13" s="1"/>
      <c r="D13" t="s">
        <v>186</v>
      </c>
      <c r="E13" s="1" t="s">
        <v>173</v>
      </c>
      <c r="F13" t="s">
        <v>187</v>
      </c>
      <c r="G13" s="29" t="s">
        <v>188</v>
      </c>
      <c r="H13" s="29"/>
      <c r="I13" s="1" t="s">
        <v>173</v>
      </c>
      <c r="J13" s="29" t="s">
        <v>189</v>
      </c>
      <c r="K13" s="1" t="s">
        <v>173</v>
      </c>
    </row>
    <row r="14" spans="1:11">
      <c r="A14" s="174" t="s">
        <v>190</v>
      </c>
      <c r="B14" s="174"/>
      <c r="C14" s="174"/>
      <c r="F14" t="s">
        <v>191</v>
      </c>
      <c r="G14" s="29" t="s">
        <v>188</v>
      </c>
      <c r="H14" s="29"/>
      <c r="I14" s="1" t="s">
        <v>173</v>
      </c>
      <c r="J14" s="29" t="s">
        <v>189</v>
      </c>
      <c r="K14" s="1" t="s">
        <v>173</v>
      </c>
    </row>
    <row r="15" spans="1:11">
      <c r="C15" t="s">
        <v>192</v>
      </c>
      <c r="D15" s="165" t="s">
        <v>193</v>
      </c>
      <c r="E15" s="165"/>
      <c r="F15" s="165" t="s">
        <v>194</v>
      </c>
      <c r="G15" s="165"/>
      <c r="H15" s="24"/>
      <c r="I15" s="165" t="s">
        <v>195</v>
      </c>
      <c r="J15" s="165"/>
    </row>
    <row r="16" spans="1:11">
      <c r="A16" t="s">
        <v>196</v>
      </c>
      <c r="C16" s="30"/>
      <c r="E16" s="30"/>
      <c r="G16" s="30"/>
      <c r="H16" s="24"/>
      <c r="J16" s="30"/>
    </row>
    <row r="17" spans="1:11">
      <c r="A17" t="s">
        <v>197</v>
      </c>
      <c r="C17" s="145"/>
      <c r="D17" s="23"/>
      <c r="E17" s="145"/>
      <c r="G17" s="145"/>
      <c r="H17" s="150"/>
      <c r="J17" s="1"/>
    </row>
    <row r="18" spans="1:11">
      <c r="B18" s="23"/>
      <c r="D18" s="23"/>
      <c r="E18" s="23"/>
      <c r="F18" s="166" t="s">
        <v>198</v>
      </c>
      <c r="G18" s="167"/>
      <c r="H18" s="167"/>
      <c r="I18" s="167"/>
      <c r="J18" s="167"/>
      <c r="K18" s="168"/>
    </row>
    <row r="19" spans="1:11">
      <c r="C19" t="s">
        <v>180</v>
      </c>
      <c r="D19" s="23"/>
      <c r="E19" t="s">
        <v>199</v>
      </c>
      <c r="F19" s="31"/>
      <c r="G19" s="32"/>
      <c r="H19" s="32"/>
      <c r="I19" s="33"/>
      <c r="J19" s="34" t="s">
        <v>200</v>
      </c>
      <c r="K19" s="35"/>
    </row>
    <row r="20" spans="1:11">
      <c r="A20" t="s">
        <v>196</v>
      </c>
      <c r="C20" s="30"/>
      <c r="E20" s="30"/>
      <c r="F20" s="36"/>
      <c r="G20" s="37"/>
      <c r="H20" s="37"/>
      <c r="I20" s="38"/>
      <c r="J20" s="39" t="s">
        <v>201</v>
      </c>
      <c r="K20" s="178"/>
    </row>
    <row r="21" spans="1:11">
      <c r="A21" t="s">
        <v>197</v>
      </c>
      <c r="C21" s="145"/>
      <c r="E21" s="145"/>
      <c r="F21" s="36"/>
      <c r="G21" s="37"/>
      <c r="H21" s="37"/>
      <c r="I21" s="38"/>
      <c r="J21" s="40" t="s">
        <v>202</v>
      </c>
      <c r="K21" s="179"/>
    </row>
    <row r="22" spans="1:11">
      <c r="A22" s="180" t="s">
        <v>203</v>
      </c>
      <c r="B22" s="181"/>
      <c r="C22" s="181"/>
      <c r="D22" s="181"/>
      <c r="E22" s="182"/>
      <c r="F22" s="36"/>
      <c r="G22" s="37"/>
      <c r="H22" s="37"/>
      <c r="I22" s="38"/>
      <c r="J22" s="39" t="s">
        <v>204</v>
      </c>
      <c r="K22" s="1"/>
    </row>
    <row r="23" spans="1:11">
      <c r="A23" s="183"/>
      <c r="B23" s="184"/>
      <c r="C23" s="184"/>
      <c r="D23" s="184"/>
      <c r="E23" s="185"/>
      <c r="F23" s="41"/>
      <c r="G23" s="42"/>
      <c r="H23" s="42"/>
      <c r="I23" s="43"/>
      <c r="J23" s="44" t="s">
        <v>205</v>
      </c>
      <c r="K23" s="1"/>
    </row>
    <row r="24" spans="1:11" ht="15.75" customHeight="1">
      <c r="A24" s="175" t="s">
        <v>206</v>
      </c>
      <c r="B24" s="175"/>
      <c r="C24" s="24" t="s">
        <v>207</v>
      </c>
      <c r="D24" s="24" t="s">
        <v>208</v>
      </c>
      <c r="E24" s="24" t="s">
        <v>209</v>
      </c>
      <c r="F24" s="24" t="s">
        <v>210</v>
      </c>
      <c r="G24" s="165" t="s">
        <v>211</v>
      </c>
      <c r="H24" s="165"/>
      <c r="I24" s="165"/>
      <c r="J24" s="45" t="e">
        <f>VLOOKUP(C2,'Press info data'!$A$2:$N$33,13,FALSE)</f>
        <v>#N/A</v>
      </c>
    </row>
    <row r="25" spans="1:11">
      <c r="C25" s="45"/>
      <c r="D25" s="46"/>
      <c r="E25" s="45"/>
      <c r="F25" s="47"/>
      <c r="G25" s="160" t="s">
        <v>212</v>
      </c>
      <c r="H25" s="186"/>
      <c r="I25" s="186"/>
      <c r="J25" s="45"/>
    </row>
    <row r="26" spans="1:11">
      <c r="A26" s="175" t="s">
        <v>213</v>
      </c>
      <c r="B26" s="176"/>
      <c r="C26" s="48" t="s">
        <v>214</v>
      </c>
      <c r="D26" s="49"/>
      <c r="E26" s="49"/>
      <c r="F26" s="49"/>
      <c r="G26" s="49"/>
      <c r="H26" s="49"/>
      <c r="I26" s="49"/>
      <c r="J26" s="49"/>
      <c r="K26" s="50"/>
    </row>
    <row r="27" spans="1:11">
      <c r="C27" s="51" t="s">
        <v>215</v>
      </c>
      <c r="K27" s="52"/>
    </row>
    <row r="28" spans="1:11">
      <c r="C28" s="51" t="s">
        <v>216</v>
      </c>
      <c r="E28" s="53"/>
      <c r="I28" s="53"/>
      <c r="K28" s="52"/>
    </row>
    <row r="29" spans="1:11">
      <c r="C29" s="51" t="s">
        <v>331</v>
      </c>
      <c r="K29" s="52"/>
    </row>
    <row r="30" spans="1:11">
      <c r="C30" s="51" t="s">
        <v>217</v>
      </c>
      <c r="E30" s="23"/>
      <c r="G30" s="23"/>
      <c r="H30" s="23"/>
      <c r="K30" s="52"/>
    </row>
    <row r="31" spans="1:11">
      <c r="C31" s="54"/>
      <c r="K31" s="52"/>
    </row>
    <row r="32" spans="1:11">
      <c r="C32" s="54"/>
      <c r="K32" s="52"/>
    </row>
    <row r="33" spans="1:11">
      <c r="C33" s="55"/>
      <c r="D33" s="56"/>
      <c r="E33" s="56"/>
      <c r="F33" s="56"/>
      <c r="G33" s="56"/>
      <c r="H33" s="56"/>
      <c r="I33" s="56"/>
      <c r="J33" s="56"/>
      <c r="K33" s="57"/>
    </row>
    <row r="34" spans="1:11" ht="7.5" customHeight="1"/>
    <row r="36" spans="1:11">
      <c r="A36" s="175" t="s">
        <v>218</v>
      </c>
      <c r="B36" s="176"/>
      <c r="C36" s="48" t="s">
        <v>219</v>
      </c>
      <c r="D36" s="49"/>
      <c r="E36" s="49"/>
      <c r="F36" s="49"/>
      <c r="G36" s="49"/>
      <c r="H36" s="49"/>
      <c r="I36" s="49"/>
      <c r="J36" s="49"/>
      <c r="K36" s="50"/>
    </row>
    <row r="37" spans="1:11">
      <c r="C37" s="54"/>
      <c r="K37" s="52"/>
    </row>
    <row r="38" spans="1:11">
      <c r="C38" s="54"/>
      <c r="K38" s="52"/>
    </row>
    <row r="39" spans="1:11">
      <c r="C39" s="54"/>
      <c r="K39" s="52"/>
    </row>
    <row r="40" spans="1:11">
      <c r="C40" s="54"/>
      <c r="K40" s="52"/>
    </row>
    <row r="41" spans="1:11">
      <c r="C41" s="54"/>
      <c r="K41" s="52"/>
    </row>
    <row r="42" spans="1:11">
      <c r="C42" s="54"/>
      <c r="K42" s="52"/>
    </row>
    <row r="43" spans="1:11">
      <c r="C43" s="58" t="s">
        <v>220</v>
      </c>
      <c r="D43" s="59"/>
      <c r="E43" s="59"/>
      <c r="F43" s="59"/>
      <c r="G43" s="59"/>
      <c r="H43" s="59"/>
      <c r="I43" s="59"/>
      <c r="J43" s="59"/>
      <c r="K43" s="60"/>
    </row>
    <row r="46" spans="1:11">
      <c r="A46" s="177" t="s">
        <v>221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</row>
  </sheetData>
  <mergeCells count="33">
    <mergeCell ref="A36:B36"/>
    <mergeCell ref="A46:K46"/>
    <mergeCell ref="K20:K21"/>
    <mergeCell ref="A22:E23"/>
    <mergeCell ref="A24:B24"/>
    <mergeCell ref="G24:I24"/>
    <mergeCell ref="G25:I25"/>
    <mergeCell ref="A26:B26"/>
    <mergeCell ref="F18:K18"/>
    <mergeCell ref="A5:C5"/>
    <mergeCell ref="B6:E6"/>
    <mergeCell ref="D7:E7"/>
    <mergeCell ref="F7:G7"/>
    <mergeCell ref="A8:C8"/>
    <mergeCell ref="A11:B11"/>
    <mergeCell ref="J12:K12"/>
    <mergeCell ref="A14:C14"/>
    <mergeCell ref="D15:E15"/>
    <mergeCell ref="F15:G15"/>
    <mergeCell ref="I15:J15"/>
    <mergeCell ref="A3:B3"/>
    <mergeCell ref="C3:D3"/>
    <mergeCell ref="J3:K3"/>
    <mergeCell ref="A4:B4"/>
    <mergeCell ref="C4:D4"/>
    <mergeCell ref="G4:I4"/>
    <mergeCell ref="J4:K4"/>
    <mergeCell ref="A1:C1"/>
    <mergeCell ref="D1:K1"/>
    <mergeCell ref="A2:B2"/>
    <mergeCell ref="C2:D2"/>
    <mergeCell ref="F2:G2"/>
    <mergeCell ref="J2:K2"/>
  </mergeCells>
  <pageMargins left="0.25" right="0.25" top="0.75" bottom="0.75" header="0.3" footer="0.3"/>
  <pageSetup orientation="portrait" r:id="rId1"/>
  <headerFooter>
    <oddFooter>&amp;LPolicy  Procedure     WI                 Form         Retention     Last Change                           
    8             8.2     80.7243ENG   F80.7243.3      LOP              3/16/2023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B98BD2BC-F334-4D5D-A64F-8883B01749A0}">
          <x14:formula1>
            <xm:f>'Press info data'!$A$2:$A$32</xm:f>
          </x14:formula1>
          <xm:sqref>C2:D2</xm:sqref>
        </x14:dataValidation>
        <x14:dataValidation type="list" allowBlank="1" showInputMessage="1" showErrorMessage="1" xr:uid="{B566945B-797B-43A2-BCE3-A635564C30CC}">
          <x14:formula1>
            <xm:f>'Press info data'!$E$36</xm:f>
          </x14:formula1>
          <xm:sqref>J2:K2</xm:sqref>
        </x14:dataValidation>
        <x14:dataValidation type="list" allowBlank="1" showInputMessage="1" showErrorMessage="1" xr:uid="{D9E8B179-4A31-4692-BC83-C29D5DF24F23}">
          <x14:formula1>
            <xm:f>'Press info data'!$L$2:$L$32</xm:f>
          </x14:formula1>
          <xm:sqref>C3:D3</xm:sqref>
        </x14:dataValidation>
        <x14:dataValidation type="list" allowBlank="1" showInputMessage="1" showErrorMessage="1" xr:uid="{C4FFCFD9-2138-4261-8BEF-6A8AC3697C98}">
          <x14:formula1>
            <xm:f>'Press info data'!$G$36:$G$37</xm:f>
          </x14:formula1>
          <xm:sqref>D5</xm:sqref>
        </x14:dataValidation>
        <x14:dataValidation type="list" allowBlank="1" showInputMessage="1" showErrorMessage="1" xr:uid="{AAEDB7C3-AC51-4025-804A-951BDF5E9905}">
          <x14:formula1>
            <xm:f>'Press info data'!$C$35:$C$37</xm:f>
          </x14:formula1>
          <xm:sqref>F5</xm:sqref>
        </x14:dataValidation>
        <x14:dataValidation type="list" allowBlank="1" showInputMessage="1" showErrorMessage="1" xr:uid="{5267A120-F219-4870-8910-C2DDE6103C87}">
          <x14:formula1>
            <xm:f>'Press info data'!$H$36:$H$38</xm:f>
          </x14:formula1>
          <xm:sqref>C25</xm:sqref>
        </x14:dataValidation>
        <x14:dataValidation type="list" allowBlank="1" showInputMessage="1" showErrorMessage="1" xr:uid="{C98C6D30-C0BD-4C95-9A42-8053857FC811}">
          <x14:formula1>
            <xm:f>'Press info data'!$I$36:$I$37</xm:f>
          </x14:formula1>
          <xm:sqref>D25</xm:sqref>
        </x14:dataValidation>
        <x14:dataValidation type="list" allowBlank="1" showInputMessage="1" showErrorMessage="1" xr:uid="{88FDB288-9A6C-4E25-9E7D-AAC7F7E94EB0}">
          <x14:formula1>
            <xm:f>'Press info data'!$J$36:$J$38</xm:f>
          </x14:formula1>
          <xm:sqref>E25</xm:sqref>
        </x14:dataValidation>
        <x14:dataValidation type="list" allowBlank="1" showInputMessage="1" showErrorMessage="1" xr:uid="{81B7F60F-719C-4DC9-9CE5-72AD4A5B8327}">
          <x14:formula1>
            <xm:f>'Press info data'!$K$35:$K$38</xm:f>
          </x14:formula1>
          <xm:sqref>K19</xm:sqref>
        </x14:dataValidation>
        <x14:dataValidation type="list" allowBlank="1" showInputMessage="1" showErrorMessage="1" xr:uid="{EAAEE343-2EEE-47FC-9CC4-CDD1D92420C6}">
          <x14:formula1>
            <xm:f>'Press info data'!$C$35:$C$36</xm:f>
          </x14:formula1>
          <xm:sqref>K20:K21 K22</xm:sqref>
        </x14:dataValidation>
        <x14:dataValidation type="list" allowBlank="1" showInputMessage="1" showErrorMessage="1" xr:uid="{F18D6D11-15AE-4663-AA37-A7A9B80A03EE}">
          <x14:formula1>
            <xm:f>'Press info data'!$L$35:$L$36</xm:f>
          </x14:formula1>
          <xm:sqref>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6A50-BC37-4121-942B-5B4C4258836C}">
  <sheetPr>
    <tabColor rgb="FFFFFF00"/>
  </sheetPr>
  <dimension ref="A1:R53"/>
  <sheetViews>
    <sheetView showGridLines="0" showRowColHeaders="0" showRuler="0" view="pageLayout" zoomScaleNormal="100" workbookViewId="0">
      <selection activeCell="K26" sqref="K26"/>
    </sheetView>
  </sheetViews>
  <sheetFormatPr defaultColWidth="9.140625" defaultRowHeight="23.25" customHeight="1"/>
  <cols>
    <col min="1" max="8" width="9.140625" customWidth="1"/>
    <col min="10" max="17" width="9.140625" customWidth="1"/>
  </cols>
  <sheetData>
    <row r="1" spans="1:17" ht="23.25" customHeight="1">
      <c r="C1" s="187" t="s">
        <v>222</v>
      </c>
      <c r="D1" s="187"/>
      <c r="E1" s="187"/>
      <c r="F1" s="187"/>
      <c r="G1" s="187"/>
      <c r="L1" s="187" t="s">
        <v>223</v>
      </c>
      <c r="M1" s="187"/>
      <c r="N1" s="187"/>
      <c r="O1" s="187"/>
      <c r="P1" s="187"/>
    </row>
    <row r="2" spans="1:17" ht="12.75" customHeight="1">
      <c r="E2" s="190"/>
      <c r="N2" s="190"/>
    </row>
    <row r="3" spans="1:17" ht="12.75" customHeight="1">
      <c r="A3" s="188" t="s">
        <v>224</v>
      </c>
      <c r="B3" s="188"/>
      <c r="C3" s="189" t="s">
        <v>225</v>
      </c>
      <c r="D3" s="189"/>
      <c r="E3" s="191"/>
      <c r="F3" t="s">
        <v>138</v>
      </c>
      <c r="H3" t="s">
        <v>226</v>
      </c>
      <c r="J3" s="188" t="s">
        <v>224</v>
      </c>
      <c r="K3" s="188"/>
      <c r="L3" s="189" t="s">
        <v>225</v>
      </c>
      <c r="M3" s="189"/>
      <c r="N3" s="191"/>
      <c r="O3" t="s">
        <v>138</v>
      </c>
      <c r="Q3" t="s">
        <v>226</v>
      </c>
    </row>
    <row r="4" spans="1:17" ht="12.75" customHeight="1">
      <c r="A4" s="188" t="s">
        <v>120</v>
      </c>
      <c r="B4" s="188"/>
      <c r="J4" s="188" t="s">
        <v>120</v>
      </c>
      <c r="K4" s="188"/>
    </row>
    <row r="5" spans="1:17" ht="12.75" customHeight="1">
      <c r="A5" s="188" t="s">
        <v>227</v>
      </c>
      <c r="B5" s="188"/>
      <c r="H5" t="s">
        <v>228</v>
      </c>
      <c r="J5" s="188" t="s">
        <v>227</v>
      </c>
      <c r="K5" s="188"/>
      <c r="Q5" t="s">
        <v>228</v>
      </c>
    </row>
    <row r="6" spans="1:17" ht="12.75" customHeight="1">
      <c r="A6" s="188" t="s">
        <v>229</v>
      </c>
      <c r="B6" s="188"/>
      <c r="J6" s="188" t="s">
        <v>229</v>
      </c>
      <c r="K6" s="188"/>
    </row>
    <row r="7" spans="1:17" ht="12.75" customHeight="1">
      <c r="A7" s="188" t="s">
        <v>121</v>
      </c>
      <c r="B7" s="188"/>
      <c r="H7" s="194" t="s">
        <v>230</v>
      </c>
      <c r="J7" s="188" t="s">
        <v>121</v>
      </c>
      <c r="K7" s="188"/>
      <c r="Q7" s="194" t="s">
        <v>230</v>
      </c>
    </row>
    <row r="8" spans="1:17" ht="12.75" customHeight="1">
      <c r="H8" s="194"/>
      <c r="Q8" s="194"/>
    </row>
    <row r="9" spans="1:17" ht="12.75" customHeight="1"/>
    <row r="10" spans="1:17" ht="12.75" customHeight="1">
      <c r="G10" s="23"/>
    </row>
    <row r="11" spans="1:17" ht="12.75" customHeight="1"/>
    <row r="12" spans="1:17" ht="12.75" customHeight="1"/>
    <row r="13" spans="1:17" ht="12.75" customHeight="1">
      <c r="B13" s="195" t="s">
        <v>231</v>
      </c>
      <c r="C13" s="196"/>
      <c r="G13" s="195" t="s">
        <v>232</v>
      </c>
      <c r="H13" s="196"/>
      <c r="K13" s="195" t="s">
        <v>233</v>
      </c>
      <c r="L13" s="196"/>
      <c r="P13" s="195" t="s">
        <v>234</v>
      </c>
      <c r="Q13" s="196"/>
    </row>
    <row r="14" spans="1:17" ht="12.75" customHeight="1">
      <c r="B14" s="197"/>
      <c r="C14" s="198"/>
      <c r="G14" s="197"/>
      <c r="H14" s="198"/>
      <c r="K14" s="197"/>
      <c r="L14" s="198"/>
      <c r="P14" s="197"/>
      <c r="Q14" s="198"/>
    </row>
    <row r="15" spans="1:17" ht="12.75" customHeight="1"/>
    <row r="16" spans="1:17" ht="12.75" customHeight="1"/>
    <row r="17" spans="1:18" ht="12.75" customHeight="1"/>
    <row r="18" spans="1:18" ht="12.75" customHeight="1"/>
    <row r="19" spans="1:18" ht="12.75" customHeight="1"/>
    <row r="20" spans="1:18" ht="12.75" customHeight="1"/>
    <row r="21" spans="1:18" ht="12.75" customHeight="1"/>
    <row r="22" spans="1:18" ht="12.75" customHeight="1">
      <c r="D22" s="192" t="s">
        <v>235</v>
      </c>
      <c r="E22" s="192"/>
      <c r="F22" s="192"/>
      <c r="M22" s="192" t="s">
        <v>236</v>
      </c>
      <c r="N22" s="192"/>
      <c r="O22" s="192"/>
    </row>
    <row r="23" spans="1:18" ht="12.75" customHeight="1">
      <c r="D23" s="192"/>
      <c r="E23" s="192"/>
      <c r="F23" s="192"/>
      <c r="M23" s="192"/>
      <c r="N23" s="192"/>
      <c r="O23" s="192"/>
    </row>
    <row r="24" spans="1:18" ht="12.75" customHeight="1">
      <c r="D24" s="192"/>
      <c r="E24" s="192"/>
      <c r="F24" s="192"/>
      <c r="M24" s="192"/>
      <c r="N24" s="192"/>
      <c r="O24" s="192"/>
    </row>
    <row r="25" spans="1:18" ht="12.75" customHeight="1">
      <c r="D25" s="192"/>
      <c r="E25" s="192"/>
      <c r="F25" s="192"/>
      <c r="M25" s="192"/>
      <c r="N25" s="192"/>
      <c r="O25" s="192"/>
    </row>
    <row r="26" spans="1:18" ht="12.75" customHeight="1"/>
    <row r="27" spans="1:18" ht="12.75" customHeight="1"/>
    <row r="28" spans="1:18" ht="12.75" customHeight="1"/>
    <row r="29" spans="1:18" ht="12.75" customHeight="1"/>
    <row r="30" spans="1:18" ht="12.75" customHeight="1"/>
    <row r="31" spans="1:18" ht="12.75" customHeight="1"/>
    <row r="32" spans="1:18" ht="12.75" customHeight="1">
      <c r="A32" s="199"/>
      <c r="B32" s="200"/>
      <c r="H32" s="199"/>
      <c r="I32" s="200"/>
      <c r="J32" s="199"/>
      <c r="K32" s="200"/>
      <c r="Q32" s="199"/>
      <c r="R32" s="200"/>
    </row>
    <row r="33" spans="1:18" ht="12.75" customHeight="1">
      <c r="A33" s="201"/>
      <c r="B33" s="202"/>
      <c r="H33" s="201"/>
      <c r="I33" s="202"/>
      <c r="J33" s="201"/>
      <c r="K33" s="202"/>
      <c r="Q33" s="201"/>
      <c r="R33" s="202"/>
    </row>
    <row r="34" spans="1:18" ht="12.75" customHeight="1">
      <c r="A34" s="201"/>
      <c r="B34" s="202"/>
      <c r="H34" s="201"/>
      <c r="I34" s="202"/>
      <c r="J34" s="201"/>
      <c r="K34" s="202"/>
      <c r="Q34" s="201"/>
      <c r="R34" s="202"/>
    </row>
    <row r="35" spans="1:18" ht="12.75" customHeight="1">
      <c r="A35" s="201"/>
      <c r="B35" s="202"/>
      <c r="H35" s="201"/>
      <c r="I35" s="202"/>
      <c r="J35" s="201"/>
      <c r="K35" s="202"/>
      <c r="Q35" s="201"/>
      <c r="R35" s="202"/>
    </row>
    <row r="36" spans="1:18" ht="12.75" customHeight="1">
      <c r="A36" s="201"/>
      <c r="B36" s="202"/>
      <c r="H36" s="201"/>
      <c r="I36" s="202"/>
      <c r="J36" s="201"/>
      <c r="K36" s="202"/>
      <c r="Q36" s="201"/>
      <c r="R36" s="202"/>
    </row>
    <row r="37" spans="1:18" ht="12.75" customHeight="1">
      <c r="A37" s="201"/>
      <c r="B37" s="202"/>
      <c r="H37" s="201"/>
      <c r="I37" s="202"/>
      <c r="J37" s="201"/>
      <c r="K37" s="202"/>
      <c r="Q37" s="201"/>
      <c r="R37" s="202"/>
    </row>
    <row r="38" spans="1:18" ht="12.75" customHeight="1">
      <c r="A38" s="201"/>
      <c r="B38" s="202"/>
      <c r="H38" s="201"/>
      <c r="I38" s="202"/>
      <c r="J38" s="201"/>
      <c r="K38" s="202"/>
      <c r="Q38" s="201"/>
      <c r="R38" s="202"/>
    </row>
    <row r="39" spans="1:18" ht="12.75" customHeight="1">
      <c r="A39" s="201"/>
      <c r="B39" s="202"/>
      <c r="H39" s="201"/>
      <c r="I39" s="202"/>
      <c r="J39" s="201"/>
      <c r="K39" s="202"/>
      <c r="Q39" s="201"/>
      <c r="R39" s="202"/>
    </row>
    <row r="40" spans="1:18" ht="12.75" customHeight="1">
      <c r="A40" s="201"/>
      <c r="B40" s="202"/>
      <c r="H40" s="201"/>
      <c r="I40" s="202"/>
      <c r="J40" s="201"/>
      <c r="K40" s="202"/>
      <c r="Q40" s="201"/>
      <c r="R40" s="202"/>
    </row>
    <row r="41" spans="1:18" ht="12.75" customHeight="1">
      <c r="A41" s="201"/>
      <c r="B41" s="202"/>
      <c r="H41" s="201"/>
      <c r="I41" s="202"/>
      <c r="J41" s="201"/>
      <c r="K41" s="202"/>
      <c r="Q41" s="201"/>
      <c r="R41" s="202"/>
    </row>
    <row r="42" spans="1:18" ht="12.75" customHeight="1">
      <c r="A42" s="160"/>
      <c r="B42" s="161"/>
      <c r="H42" s="160"/>
      <c r="I42" s="161"/>
      <c r="J42" s="160"/>
      <c r="K42" s="161"/>
      <c r="Q42" s="160"/>
      <c r="R42" s="161"/>
    </row>
    <row r="43" spans="1:18" ht="12.75" customHeight="1"/>
    <row r="44" spans="1:18" ht="12.75" customHeight="1">
      <c r="A44" s="22" t="s">
        <v>237</v>
      </c>
      <c r="C44" s="62"/>
      <c r="D44" s="62"/>
      <c r="E44" s="62"/>
      <c r="F44" s="62"/>
      <c r="G44" s="62"/>
      <c r="H44" s="62"/>
      <c r="I44" s="62"/>
      <c r="J44" s="22" t="s">
        <v>238</v>
      </c>
      <c r="L44" s="62"/>
      <c r="M44" s="62"/>
      <c r="N44" s="62"/>
      <c r="O44" s="62"/>
      <c r="P44" s="62"/>
      <c r="Q44" s="62"/>
      <c r="R44" s="62"/>
    </row>
    <row r="45" spans="1:18" ht="12.95" customHeight="1">
      <c r="A45" s="193" t="s">
        <v>320</v>
      </c>
      <c r="B45" s="193"/>
      <c r="C45" s="193"/>
      <c r="D45" s="193"/>
      <c r="E45" s="193"/>
      <c r="F45" s="193"/>
      <c r="G45" s="193"/>
      <c r="H45" s="193"/>
      <c r="I45" s="193"/>
      <c r="J45" s="193" t="s">
        <v>320</v>
      </c>
      <c r="K45" s="193"/>
      <c r="L45" s="193"/>
      <c r="M45" s="193"/>
      <c r="N45" s="193"/>
      <c r="O45" s="193"/>
      <c r="P45" s="193"/>
      <c r="Q45" s="193"/>
      <c r="R45" s="193"/>
    </row>
    <row r="46" spans="1:18" ht="12.95" customHeight="1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</row>
    <row r="47" spans="1:18" ht="12.95" customHeight="1">
      <c r="A47" s="193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</row>
    <row r="48" spans="1:18" ht="12.95" customHeight="1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1:18" ht="12.95" customHeight="1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</row>
    <row r="50" spans="1:18" ht="12.95" customHeight="1"/>
    <row r="51" spans="1:18" ht="12.95" customHeight="1"/>
    <row r="52" spans="1:18" ht="12.95" customHeight="1"/>
    <row r="53" spans="1:18" ht="12.95" customHeight="1"/>
  </sheetData>
  <mergeCells count="30">
    <mergeCell ref="D22:F25"/>
    <mergeCell ref="M22:O25"/>
    <mergeCell ref="A45:I49"/>
    <mergeCell ref="J45:R49"/>
    <mergeCell ref="A7:B7"/>
    <mergeCell ref="H7:H8"/>
    <mergeCell ref="J7:K7"/>
    <mergeCell ref="Q7:Q8"/>
    <mergeCell ref="B13:C14"/>
    <mergeCell ref="G13:H14"/>
    <mergeCell ref="K13:L14"/>
    <mergeCell ref="P13:Q14"/>
    <mergeCell ref="A32:B42"/>
    <mergeCell ref="H32:I42"/>
    <mergeCell ref="J32:K42"/>
    <mergeCell ref="Q32:R42"/>
    <mergeCell ref="A4:B4"/>
    <mergeCell ref="J4:K4"/>
    <mergeCell ref="A5:B5"/>
    <mergeCell ref="J5:K5"/>
    <mergeCell ref="A6:B6"/>
    <mergeCell ref="J6:K6"/>
    <mergeCell ref="C1:G1"/>
    <mergeCell ref="L1:P1"/>
    <mergeCell ref="A3:B3"/>
    <mergeCell ref="C3:D3"/>
    <mergeCell ref="J3:K3"/>
    <mergeCell ref="L3:M3"/>
    <mergeCell ref="E2:E3"/>
    <mergeCell ref="N2:N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076F-DD56-4B7C-AB96-36D636C08C1B}">
  <sheetPr>
    <tabColor rgb="FF7030A0"/>
  </sheetPr>
  <dimension ref="A1:K8"/>
  <sheetViews>
    <sheetView showGridLines="0" showRowColHeaders="0" workbookViewId="0">
      <selection activeCell="A3" sqref="A3:D3"/>
    </sheetView>
  </sheetViews>
  <sheetFormatPr defaultRowHeight="15"/>
  <sheetData>
    <row r="1" spans="1:11" ht="33.75">
      <c r="A1" s="203" t="s">
        <v>343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3" spans="1:11">
      <c r="A3" s="204" t="s">
        <v>344</v>
      </c>
      <c r="B3" s="204"/>
      <c r="C3" s="204"/>
      <c r="D3" s="204"/>
      <c r="E3" s="151"/>
    </row>
    <row r="5" spans="1:11" ht="23.25">
      <c r="A5" s="152" t="s">
        <v>345</v>
      </c>
    </row>
    <row r="7" spans="1:11">
      <c r="A7" t="s">
        <v>346</v>
      </c>
    </row>
    <row r="8" spans="1:11">
      <c r="A8" t="s">
        <v>347</v>
      </c>
    </row>
  </sheetData>
  <mergeCells count="2">
    <mergeCell ref="A1:K1"/>
    <mergeCell ref="A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E332-E983-4BF8-9944-3BCB53935DC2}">
  <sheetPr>
    <tabColor theme="8"/>
  </sheetPr>
  <dimension ref="A1"/>
  <sheetViews>
    <sheetView workbookViewId="0">
      <selection activeCell="K39" sqref="K39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50C2-009A-4494-8DA2-1AF280677CF7}">
  <sheetPr>
    <tabColor theme="7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628C-3DED-4496-96FA-44E5F6BFD203}">
  <sheetPr>
    <tabColor theme="9"/>
    <pageSetUpPr fitToPage="1"/>
  </sheetPr>
  <dimension ref="A2:AX45"/>
  <sheetViews>
    <sheetView showGridLines="0" zoomScale="70" zoomScaleNormal="70" workbookViewId="0">
      <selection activeCell="H19" sqref="H19:J19"/>
    </sheetView>
  </sheetViews>
  <sheetFormatPr defaultRowHeight="15"/>
  <cols>
    <col min="1" max="1" width="5.140625" customWidth="1"/>
    <col min="2" max="2" width="8" customWidth="1"/>
    <col min="3" max="3" width="5.140625" customWidth="1"/>
    <col min="4" max="4" width="7.5703125" customWidth="1"/>
    <col min="5" max="5" width="7.42578125" customWidth="1"/>
    <col min="6" max="6" width="5.140625" customWidth="1"/>
    <col min="7" max="7" width="9.42578125" customWidth="1"/>
    <col min="8" max="13" width="5.140625" customWidth="1"/>
    <col min="14" max="14" width="8.5703125" customWidth="1"/>
    <col min="15" max="15" width="18.85546875" customWidth="1"/>
    <col min="16" max="18" width="5.140625" customWidth="1"/>
    <col min="19" max="22" width="5.28515625" customWidth="1"/>
    <col min="23" max="23" width="15.85546875" customWidth="1"/>
    <col min="24" max="26" width="5.28515625" customWidth="1"/>
    <col min="27" max="27" width="6.5703125" customWidth="1"/>
    <col min="28" max="54" width="5.28515625" customWidth="1"/>
  </cols>
  <sheetData>
    <row r="2" spans="1:50" ht="15" customHeight="1">
      <c r="A2" s="238" t="s">
        <v>0</v>
      </c>
      <c r="B2" s="238"/>
      <c r="C2" s="239"/>
      <c r="D2" s="239"/>
      <c r="E2" s="240" t="s">
        <v>6</v>
      </c>
      <c r="F2" s="240"/>
      <c r="G2" s="240"/>
      <c r="H2" s="208"/>
      <c r="I2" s="208"/>
      <c r="J2" s="208"/>
      <c r="K2" s="208"/>
      <c r="L2" s="208"/>
      <c r="M2" s="238" t="s">
        <v>7</v>
      </c>
      <c r="N2" s="238"/>
      <c r="O2" s="238"/>
      <c r="P2" s="208"/>
      <c r="Q2" s="208"/>
      <c r="R2" s="220" t="s">
        <v>8</v>
      </c>
      <c r="S2" s="221"/>
      <c r="T2" s="221"/>
      <c r="U2" s="221"/>
      <c r="V2" s="222"/>
      <c r="W2" s="140" t="e">
        <f>VLOOKUP(H2,'Press info data'!$A$1:$J$33,5,FALSE)</f>
        <v>#N/A</v>
      </c>
      <c r="X2" t="s">
        <v>9</v>
      </c>
      <c r="AB2" s="226" t="s">
        <v>311</v>
      </c>
      <c r="AC2" s="226"/>
      <c r="AD2" s="227"/>
      <c r="AE2" s="211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3"/>
    </row>
    <row r="3" spans="1:50" ht="18.75">
      <c r="A3" s="238" t="s">
        <v>1</v>
      </c>
      <c r="B3" s="238"/>
      <c r="C3" s="233"/>
      <c r="D3" s="234"/>
      <c r="E3" s="235"/>
      <c r="F3" s="238" t="s">
        <v>2</v>
      </c>
      <c r="G3" s="238"/>
      <c r="H3" s="245"/>
      <c r="I3" s="246"/>
      <c r="J3" s="246"/>
      <c r="K3" s="246"/>
      <c r="L3" s="246"/>
      <c r="M3" s="246"/>
      <c r="N3" s="247"/>
      <c r="O3" s="209" t="s">
        <v>4</v>
      </c>
      <c r="P3" s="209"/>
      <c r="Q3" s="140"/>
      <c r="R3" s="225" t="s">
        <v>10</v>
      </c>
      <c r="S3" s="225"/>
      <c r="T3" s="225"/>
      <c r="U3" s="225"/>
      <c r="V3" s="225"/>
      <c r="W3" s="140" t="e">
        <f>VLOOKUP(H2,'Press info data'!$A$1:$J$33,4,FALSE)</f>
        <v>#N/A</v>
      </c>
      <c r="X3" t="s">
        <v>330</v>
      </c>
      <c r="AB3" s="226"/>
      <c r="AC3" s="226"/>
      <c r="AD3" s="227"/>
      <c r="AE3" s="214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6"/>
    </row>
    <row r="4" spans="1:50" ht="18.75">
      <c r="A4" s="238" t="s">
        <v>3</v>
      </c>
      <c r="B4" s="238"/>
      <c r="C4" s="208"/>
      <c r="D4" s="208"/>
      <c r="E4" s="238" t="s">
        <v>5</v>
      </c>
      <c r="F4" s="238"/>
      <c r="G4" s="238"/>
      <c r="H4" s="245"/>
      <c r="I4" s="246"/>
      <c r="J4" s="246"/>
      <c r="K4" s="246"/>
      <c r="L4" s="246"/>
      <c r="M4" s="246"/>
      <c r="N4" s="246"/>
      <c r="O4" s="246"/>
      <c r="P4" s="246"/>
      <c r="Q4" s="247"/>
      <c r="R4" s="220" t="s">
        <v>114</v>
      </c>
      <c r="S4" s="221"/>
      <c r="T4" s="221"/>
      <c r="U4" s="221"/>
      <c r="V4" s="222"/>
      <c r="W4" s="140" t="e">
        <f>VLOOKUP(H2,'Press info data'!$A$1:$J$33,3,FALSE)</f>
        <v>#N/A</v>
      </c>
      <c r="X4" t="s">
        <v>11</v>
      </c>
      <c r="AE4" s="214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6"/>
    </row>
    <row r="5" spans="1:50" ht="18.75">
      <c r="A5" s="141" t="s">
        <v>112</v>
      </c>
      <c r="B5" s="142"/>
      <c r="C5" s="233"/>
      <c r="D5" s="234"/>
      <c r="E5" s="234"/>
      <c r="F5" s="235"/>
      <c r="G5" s="242" t="s">
        <v>115</v>
      </c>
      <c r="H5" s="243"/>
      <c r="I5" s="233"/>
      <c r="J5" s="255"/>
      <c r="K5" s="256" t="s">
        <v>116</v>
      </c>
      <c r="L5" s="257"/>
      <c r="M5" s="258"/>
      <c r="N5" s="208"/>
      <c r="O5" s="208"/>
      <c r="P5" s="208"/>
      <c r="Q5" s="208"/>
      <c r="R5" s="220" t="s">
        <v>113</v>
      </c>
      <c r="S5" s="221"/>
      <c r="T5" s="221"/>
      <c r="U5" s="221"/>
      <c r="V5" s="222"/>
      <c r="W5" s="139" t="e">
        <f>VLOOKUP(H2,'Press info data'!$A$1:$J$33,2,FALSE)</f>
        <v>#N/A</v>
      </c>
      <c r="X5" t="s">
        <v>13</v>
      </c>
      <c r="AE5" s="214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6"/>
    </row>
    <row r="6" spans="1:50" ht="18.75">
      <c r="A6" s="242" t="s">
        <v>126</v>
      </c>
      <c r="B6" s="243"/>
      <c r="C6" s="208"/>
      <c r="D6" s="208"/>
      <c r="E6" s="208"/>
      <c r="F6" s="238" t="s">
        <v>127</v>
      </c>
      <c r="G6" s="238"/>
      <c r="H6" s="238"/>
      <c r="I6" s="238"/>
      <c r="J6" s="208"/>
      <c r="K6" s="208"/>
      <c r="L6" s="208"/>
      <c r="M6" s="208"/>
      <c r="N6" s="244"/>
      <c r="O6" s="242" t="s">
        <v>128</v>
      </c>
      <c r="P6" s="259"/>
      <c r="Q6" s="243"/>
      <c r="R6" s="233"/>
      <c r="S6" s="234"/>
      <c r="T6" s="234"/>
      <c r="U6" s="234"/>
      <c r="V6" s="234"/>
      <c r="W6" s="235"/>
      <c r="AE6" s="214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6"/>
    </row>
    <row r="7" spans="1:50">
      <c r="F7" s="22"/>
      <c r="AE7" s="214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6"/>
    </row>
    <row r="8" spans="1:50" ht="18" customHeight="1">
      <c r="A8" s="230" t="s">
        <v>129</v>
      </c>
      <c r="B8" s="231"/>
      <c r="C8" s="231"/>
      <c r="D8" s="231"/>
      <c r="E8" s="231"/>
      <c r="F8" s="231"/>
      <c r="G8" s="231"/>
      <c r="H8" s="241" t="s">
        <v>133</v>
      </c>
      <c r="I8" s="241"/>
      <c r="J8" s="241"/>
      <c r="K8" s="241"/>
      <c r="L8" s="241"/>
      <c r="M8" s="241"/>
      <c r="N8" s="241"/>
      <c r="O8" s="241"/>
      <c r="P8" s="248" t="s">
        <v>9</v>
      </c>
      <c r="Q8" s="248"/>
      <c r="R8" s="136"/>
      <c r="S8" s="224" t="s">
        <v>328</v>
      </c>
      <c r="T8" s="224"/>
      <c r="U8" s="138"/>
      <c r="V8" s="137"/>
      <c r="AE8" s="214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6"/>
    </row>
    <row r="9" spans="1:50" ht="15" customHeight="1">
      <c r="H9" s="136"/>
      <c r="I9" s="136"/>
      <c r="J9" s="136"/>
      <c r="K9" s="136"/>
      <c r="L9" s="136"/>
      <c r="M9" s="136"/>
      <c r="N9" s="136"/>
      <c r="O9" s="136"/>
      <c r="P9" s="249"/>
      <c r="Q9" s="249"/>
      <c r="R9" s="136"/>
      <c r="S9" s="224"/>
      <c r="T9" s="224"/>
      <c r="U9" s="138"/>
      <c r="V9" s="137"/>
      <c r="X9" s="136"/>
      <c r="Y9" s="136"/>
      <c r="Z9" s="136"/>
      <c r="AA9" s="136"/>
      <c r="AB9" s="229" t="s">
        <v>132</v>
      </c>
      <c r="AC9" s="229"/>
      <c r="AE9" s="214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6"/>
    </row>
    <row r="10" spans="1:50" ht="18.75">
      <c r="A10" s="237" t="s">
        <v>130</v>
      </c>
      <c r="B10" s="237"/>
      <c r="E10" s="237" t="s">
        <v>131</v>
      </c>
      <c r="F10" s="237"/>
      <c r="H10" s="232" t="s">
        <v>134</v>
      </c>
      <c r="I10" s="232"/>
      <c r="J10" s="232"/>
      <c r="K10" s="232"/>
      <c r="L10" s="232"/>
      <c r="M10" s="232"/>
      <c r="N10" s="232"/>
      <c r="O10" s="232"/>
      <c r="P10" s="208"/>
      <c r="Q10" s="208"/>
      <c r="R10" s="136"/>
      <c r="S10" s="236" t="e">
        <f>W5*P10</f>
        <v>#N/A</v>
      </c>
      <c r="T10" s="236"/>
      <c r="U10" s="136"/>
      <c r="X10" s="228" t="s">
        <v>239</v>
      </c>
      <c r="Y10" s="228"/>
      <c r="Z10" s="228"/>
      <c r="AA10" s="228"/>
      <c r="AB10" s="223" t="e">
        <f>S11</f>
        <v>#N/A</v>
      </c>
      <c r="AC10" s="223"/>
      <c r="AE10" s="214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6"/>
    </row>
    <row r="11" spans="1:50" ht="18.75">
      <c r="A11" s="251"/>
      <c r="B11" s="251"/>
      <c r="E11" s="251"/>
      <c r="F11" s="251"/>
      <c r="H11" s="232" t="s">
        <v>135</v>
      </c>
      <c r="I11" s="232"/>
      <c r="J11" s="232"/>
      <c r="K11" s="232"/>
      <c r="L11" s="232"/>
      <c r="M11" s="232"/>
      <c r="N11" s="232"/>
      <c r="O11" s="232"/>
      <c r="P11" s="208"/>
      <c r="Q11" s="208"/>
      <c r="R11" s="136"/>
      <c r="S11" s="223" t="e">
        <f>W5*P11</f>
        <v>#N/A</v>
      </c>
      <c r="T11" s="223"/>
      <c r="U11" s="136"/>
      <c r="X11" s="228" t="s">
        <v>240</v>
      </c>
      <c r="Y11" s="228"/>
      <c r="Z11" s="228"/>
      <c r="AA11" s="228"/>
      <c r="AB11" s="223" t="e">
        <f>S12-S11</f>
        <v>#N/A</v>
      </c>
      <c r="AC11" s="223"/>
      <c r="AE11" s="214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6"/>
    </row>
    <row r="12" spans="1:50" ht="18.75">
      <c r="A12" s="251"/>
      <c r="B12" s="251"/>
      <c r="C12" t="s">
        <v>138</v>
      </c>
      <c r="E12" s="251"/>
      <c r="F12" s="251"/>
      <c r="G12" t="s">
        <v>138</v>
      </c>
      <c r="H12" s="232" t="s">
        <v>136</v>
      </c>
      <c r="I12" s="232"/>
      <c r="J12" s="232"/>
      <c r="K12" s="232"/>
      <c r="L12" s="232"/>
      <c r="M12" s="232"/>
      <c r="N12" s="232"/>
      <c r="O12" s="232"/>
      <c r="P12" s="208"/>
      <c r="Q12" s="208"/>
      <c r="R12" s="136"/>
      <c r="S12" s="223" t="e">
        <f>W5*P12</f>
        <v>#N/A</v>
      </c>
      <c r="T12" s="223"/>
      <c r="U12" s="136"/>
      <c r="X12" s="228" t="s">
        <v>241</v>
      </c>
      <c r="Y12" s="228"/>
      <c r="Z12" s="228"/>
      <c r="AA12" s="228"/>
      <c r="AB12" s="223" t="e">
        <f>S13-S12</f>
        <v>#N/A</v>
      </c>
      <c r="AC12" s="223"/>
      <c r="AE12" s="217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9"/>
    </row>
    <row r="13" spans="1:50" ht="18.75">
      <c r="C13" s="237" t="s">
        <v>132</v>
      </c>
      <c r="D13" s="237"/>
      <c r="H13" s="232" t="s">
        <v>137</v>
      </c>
      <c r="I13" s="232"/>
      <c r="J13" s="232"/>
      <c r="K13" s="232"/>
      <c r="L13" s="232"/>
      <c r="M13" s="232"/>
      <c r="N13" s="232"/>
      <c r="O13" s="232"/>
      <c r="P13" s="208"/>
      <c r="Q13" s="208"/>
      <c r="R13" s="136"/>
      <c r="S13" s="223" t="e">
        <f>W5*P13</f>
        <v>#N/A</v>
      </c>
      <c r="T13" s="223"/>
      <c r="U13" s="136"/>
      <c r="X13" s="228" t="s">
        <v>242</v>
      </c>
      <c r="Y13" s="228"/>
      <c r="Z13" s="228"/>
      <c r="AA13" s="228"/>
      <c r="AB13" s="223" t="e">
        <f>S10-S13</f>
        <v>#N/A</v>
      </c>
      <c r="AC13" s="223"/>
    </row>
    <row r="14" spans="1:50">
      <c r="C14" s="251"/>
      <c r="D14" s="251"/>
    </row>
    <row r="15" spans="1:50">
      <c r="C15" s="251"/>
      <c r="D15" s="251"/>
      <c r="E15" t="s">
        <v>138</v>
      </c>
      <c r="H15" s="252" t="s">
        <v>322</v>
      </c>
      <c r="I15" s="252"/>
      <c r="J15" s="252"/>
      <c r="K15" s="252"/>
      <c r="L15" s="252"/>
      <c r="M15" s="252"/>
      <c r="N15" s="252"/>
      <c r="O15" s="252"/>
      <c r="P15" s="253"/>
      <c r="Q15" s="254"/>
      <c r="R15" s="254"/>
    </row>
    <row r="16" spans="1:50" ht="20.25">
      <c r="A16" s="250" t="s">
        <v>329</v>
      </c>
      <c r="B16" s="250"/>
      <c r="C16" s="250"/>
      <c r="D16" s="250"/>
      <c r="E16" s="250"/>
      <c r="F16" s="250"/>
      <c r="G16" s="250"/>
      <c r="H16" s="252"/>
      <c r="I16" s="252"/>
      <c r="J16" s="252"/>
      <c r="K16" s="252"/>
      <c r="L16" s="252"/>
      <c r="M16" s="252"/>
      <c r="N16" s="252"/>
      <c r="O16" s="252"/>
      <c r="P16" s="253"/>
      <c r="Q16" s="254"/>
      <c r="R16" s="254"/>
      <c r="S16" t="s">
        <v>323</v>
      </c>
    </row>
    <row r="17" spans="1:30" ht="15" customHeight="1">
      <c r="A17" s="123"/>
      <c r="B17" s="260" t="s">
        <v>324</v>
      </c>
      <c r="C17" s="260"/>
      <c r="D17" s="260" t="s">
        <v>325</v>
      </c>
      <c r="E17" s="260"/>
      <c r="F17" s="260"/>
      <c r="G17" s="133"/>
      <c r="H17" s="266" t="s">
        <v>326</v>
      </c>
      <c r="I17" s="266"/>
      <c r="J17" s="266"/>
      <c r="K17" s="266" t="s">
        <v>327</v>
      </c>
      <c r="L17" s="266"/>
      <c r="M17" s="266"/>
      <c r="N17" s="133"/>
      <c r="O17" s="123"/>
      <c r="P17" s="123"/>
      <c r="Q17" s="123"/>
      <c r="R17" s="123"/>
      <c r="S17" s="120"/>
      <c r="T17" s="120"/>
    </row>
    <row r="18" spans="1:30" ht="18" customHeight="1">
      <c r="A18" s="130"/>
      <c r="B18" s="260"/>
      <c r="C18" s="260"/>
      <c r="D18" s="260"/>
      <c r="E18" s="260"/>
      <c r="F18" s="260"/>
      <c r="G18" s="134"/>
      <c r="H18" s="266"/>
      <c r="I18" s="266"/>
      <c r="J18" s="266"/>
      <c r="K18" s="266"/>
      <c r="L18" s="266"/>
      <c r="M18" s="266"/>
      <c r="N18" s="135"/>
      <c r="O18" s="126"/>
      <c r="P18" s="125"/>
      <c r="Q18" s="125"/>
      <c r="R18" s="125"/>
      <c r="S18" s="120"/>
      <c r="T18" s="120"/>
    </row>
    <row r="19" spans="1:30" ht="18" customHeight="1">
      <c r="A19" s="132">
        <v>1</v>
      </c>
      <c r="B19" s="261"/>
      <c r="C19" s="261"/>
      <c r="D19" s="265"/>
      <c r="E19" s="265"/>
      <c r="F19" s="265"/>
      <c r="G19" s="134"/>
      <c r="H19" s="210" t="e">
        <f>1/B19</f>
        <v>#DIV/0!</v>
      </c>
      <c r="I19" s="210"/>
      <c r="J19" s="210"/>
      <c r="K19" s="264" t="e">
        <f>D19*W5*B19</f>
        <v>#N/A</v>
      </c>
      <c r="L19" s="264"/>
      <c r="M19" s="264"/>
      <c r="N19" s="135"/>
      <c r="O19" s="126"/>
      <c r="P19" s="125"/>
      <c r="Q19" s="125"/>
      <c r="R19" s="125"/>
      <c r="S19" s="23"/>
      <c r="T19" s="23"/>
    </row>
    <row r="20" spans="1:30" ht="18" customHeight="1">
      <c r="A20" s="131">
        <v>2</v>
      </c>
      <c r="B20" s="261"/>
      <c r="C20" s="261"/>
      <c r="D20" s="265"/>
      <c r="E20" s="265"/>
      <c r="F20" s="265"/>
      <c r="G20" s="134"/>
      <c r="H20" s="210" t="e">
        <f t="shared" ref="H20:H28" si="0">1/B20</f>
        <v>#DIV/0!</v>
      </c>
      <c r="I20" s="210"/>
      <c r="J20" s="210"/>
      <c r="K20" s="264" t="e">
        <f>D20*W5*B20</f>
        <v>#N/A</v>
      </c>
      <c r="L20" s="264"/>
      <c r="M20" s="264"/>
      <c r="N20" s="135"/>
      <c r="O20" s="126"/>
      <c r="P20" s="125"/>
      <c r="Q20" s="125"/>
      <c r="R20" s="125"/>
      <c r="S20" s="120"/>
      <c r="T20" s="120"/>
    </row>
    <row r="21" spans="1:30" ht="18" customHeight="1">
      <c r="A21" s="132">
        <v>3</v>
      </c>
      <c r="B21" s="261"/>
      <c r="C21" s="261"/>
      <c r="D21" s="265"/>
      <c r="E21" s="265"/>
      <c r="F21" s="265"/>
      <c r="G21" s="134"/>
      <c r="H21" s="210" t="e">
        <f t="shared" si="0"/>
        <v>#DIV/0!</v>
      </c>
      <c r="I21" s="210"/>
      <c r="J21" s="210"/>
      <c r="K21" s="205" t="e">
        <f>D21*W5*B21</f>
        <v>#N/A</v>
      </c>
      <c r="L21" s="206"/>
      <c r="M21" s="207"/>
      <c r="N21" s="135"/>
      <c r="O21" s="126"/>
      <c r="P21" s="125"/>
      <c r="Q21" s="125"/>
      <c r="R21" s="125"/>
      <c r="S21" s="122"/>
      <c r="T21" s="122"/>
    </row>
    <row r="22" spans="1:30" ht="18" customHeight="1">
      <c r="A22" s="131">
        <v>4</v>
      </c>
      <c r="B22" s="261"/>
      <c r="C22" s="261"/>
      <c r="D22" s="265"/>
      <c r="E22" s="265"/>
      <c r="F22" s="265"/>
      <c r="G22" s="134"/>
      <c r="H22" s="210" t="e">
        <f t="shared" si="0"/>
        <v>#DIV/0!</v>
      </c>
      <c r="I22" s="210"/>
      <c r="J22" s="210"/>
      <c r="K22" s="205" t="e">
        <f>D22*W5*B22</f>
        <v>#N/A</v>
      </c>
      <c r="L22" s="206"/>
      <c r="M22" s="207"/>
      <c r="N22" s="135"/>
      <c r="O22" s="126"/>
      <c r="P22" s="125"/>
      <c r="Q22" s="125"/>
      <c r="R22" s="125"/>
      <c r="S22" s="122"/>
      <c r="T22" s="122"/>
    </row>
    <row r="23" spans="1:30" ht="18" customHeight="1">
      <c r="A23" s="132">
        <v>5</v>
      </c>
      <c r="B23" s="261"/>
      <c r="C23" s="261"/>
      <c r="D23" s="265"/>
      <c r="E23" s="265"/>
      <c r="F23" s="265"/>
      <c r="G23" s="134"/>
      <c r="H23" s="210" t="e">
        <f t="shared" si="0"/>
        <v>#DIV/0!</v>
      </c>
      <c r="I23" s="210"/>
      <c r="J23" s="210"/>
      <c r="K23" s="205" t="e">
        <f>D23*W5*B23</f>
        <v>#N/A</v>
      </c>
      <c r="L23" s="206"/>
      <c r="M23" s="207"/>
      <c r="N23" s="135"/>
      <c r="O23" s="126"/>
      <c r="P23" s="125"/>
      <c r="Q23" s="125"/>
      <c r="R23" s="125"/>
      <c r="S23" s="122"/>
      <c r="T23" s="122"/>
    </row>
    <row r="24" spans="1:30" ht="18" customHeight="1">
      <c r="A24" s="131">
        <v>6</v>
      </c>
      <c r="B24" s="261"/>
      <c r="C24" s="261"/>
      <c r="D24" s="265"/>
      <c r="E24" s="265"/>
      <c r="F24" s="265"/>
      <c r="G24" s="134"/>
      <c r="H24" s="210" t="e">
        <f t="shared" si="0"/>
        <v>#DIV/0!</v>
      </c>
      <c r="I24" s="210"/>
      <c r="J24" s="210"/>
      <c r="K24" s="205" t="e">
        <f>D24*W5*B24</f>
        <v>#N/A</v>
      </c>
      <c r="L24" s="206"/>
      <c r="M24" s="207"/>
      <c r="N24" s="135"/>
      <c r="O24" s="126"/>
      <c r="P24" s="125"/>
      <c r="Q24" s="125"/>
      <c r="R24" s="125"/>
      <c r="S24" s="122"/>
      <c r="T24" s="122"/>
    </row>
    <row r="25" spans="1:30" ht="18" customHeight="1">
      <c r="A25" s="132">
        <v>7</v>
      </c>
      <c r="B25" s="261"/>
      <c r="C25" s="261"/>
      <c r="D25" s="265"/>
      <c r="E25" s="265"/>
      <c r="F25" s="265"/>
      <c r="G25" s="134"/>
      <c r="H25" s="210" t="e">
        <f t="shared" si="0"/>
        <v>#DIV/0!</v>
      </c>
      <c r="I25" s="210"/>
      <c r="J25" s="210"/>
      <c r="K25" s="205" t="e">
        <f>D25*W5*B25</f>
        <v>#N/A</v>
      </c>
      <c r="L25" s="206"/>
      <c r="M25" s="207"/>
      <c r="N25" s="135"/>
      <c r="O25" s="126"/>
      <c r="P25" s="125"/>
      <c r="Q25" s="125"/>
      <c r="R25" s="125"/>
      <c r="S25" s="122"/>
      <c r="T25" s="122"/>
    </row>
    <row r="26" spans="1:30" ht="18" customHeight="1">
      <c r="A26" s="131">
        <v>8</v>
      </c>
      <c r="B26" s="261"/>
      <c r="C26" s="261"/>
      <c r="D26" s="265"/>
      <c r="E26" s="265"/>
      <c r="F26" s="265"/>
      <c r="G26" s="134"/>
      <c r="H26" s="210" t="e">
        <f t="shared" si="0"/>
        <v>#DIV/0!</v>
      </c>
      <c r="I26" s="210"/>
      <c r="J26" s="210"/>
      <c r="K26" s="205" t="e">
        <f>D26*W5*B26</f>
        <v>#N/A</v>
      </c>
      <c r="L26" s="206"/>
      <c r="M26" s="207"/>
      <c r="N26" s="135"/>
      <c r="O26" s="126"/>
      <c r="P26" s="125"/>
      <c r="Q26" s="125"/>
      <c r="R26" s="125"/>
      <c r="S26" s="122"/>
      <c r="T26" s="122"/>
    </row>
    <row r="27" spans="1:30" ht="18" customHeight="1">
      <c r="A27" s="132">
        <v>9</v>
      </c>
      <c r="B27" s="261"/>
      <c r="C27" s="261"/>
      <c r="D27" s="265"/>
      <c r="E27" s="265"/>
      <c r="F27" s="265"/>
      <c r="G27" s="134"/>
      <c r="H27" s="210" t="e">
        <f t="shared" si="0"/>
        <v>#DIV/0!</v>
      </c>
      <c r="I27" s="210"/>
      <c r="J27" s="210"/>
      <c r="K27" s="205" t="e">
        <f>D27*W5*B27</f>
        <v>#N/A</v>
      </c>
      <c r="L27" s="206"/>
      <c r="M27" s="207"/>
      <c r="N27" s="135"/>
      <c r="O27" s="126"/>
      <c r="P27" s="125"/>
      <c r="Q27" s="66"/>
      <c r="R27" s="66"/>
      <c r="S27" s="122"/>
      <c r="T27" s="122"/>
    </row>
    <row r="28" spans="1:30" ht="18" customHeight="1">
      <c r="A28" s="131">
        <v>10</v>
      </c>
      <c r="B28" s="261"/>
      <c r="C28" s="261"/>
      <c r="D28" s="265"/>
      <c r="E28" s="265"/>
      <c r="F28" s="265"/>
      <c r="G28" s="134"/>
      <c r="H28" s="210" t="e">
        <f t="shared" si="0"/>
        <v>#DIV/0!</v>
      </c>
      <c r="I28" s="210"/>
      <c r="J28" s="210"/>
      <c r="K28" s="205" t="e">
        <f>D28*W5*B28</f>
        <v>#N/A</v>
      </c>
      <c r="L28" s="206"/>
      <c r="M28" s="207"/>
      <c r="N28" s="135"/>
      <c r="O28" s="126"/>
      <c r="P28" s="66"/>
      <c r="Q28" s="66"/>
      <c r="R28" s="66"/>
      <c r="S28" s="122"/>
      <c r="T28" s="122"/>
    </row>
    <row r="29" spans="1:30" ht="15" customHeight="1">
      <c r="A29" s="128"/>
      <c r="B29" s="128"/>
      <c r="C29" s="129"/>
      <c r="D29" s="129"/>
      <c r="E29" s="129"/>
      <c r="F29" s="129"/>
      <c r="G29" s="127"/>
      <c r="H29" s="127"/>
      <c r="I29" s="124"/>
      <c r="J29" s="125"/>
      <c r="K29" s="125"/>
      <c r="L29" s="125"/>
      <c r="M29" s="126"/>
      <c r="N29" s="126"/>
      <c r="O29" s="126"/>
      <c r="P29" s="125"/>
      <c r="Q29" s="125"/>
      <c r="R29" s="125"/>
      <c r="S29" s="122"/>
      <c r="T29" s="122"/>
    </row>
    <row r="30" spans="1:30">
      <c r="A30" s="120"/>
      <c r="B30" s="120"/>
      <c r="C30" s="120"/>
      <c r="D30" s="120"/>
      <c r="E30" s="23"/>
      <c r="F30" s="23"/>
      <c r="G30" s="23"/>
      <c r="H30" s="23"/>
      <c r="I30" s="37"/>
      <c r="J30" s="23"/>
      <c r="K30" s="23"/>
      <c r="L30" s="23"/>
      <c r="M30" s="23"/>
      <c r="N30" s="23"/>
      <c r="O30" s="23"/>
      <c r="P30" s="121"/>
      <c r="Q30" s="121"/>
      <c r="R30" s="121"/>
      <c r="S30" s="122"/>
      <c r="T30" s="122"/>
    </row>
    <row r="32" spans="1:30" ht="20.25">
      <c r="A32" s="272" t="s">
        <v>139</v>
      </c>
      <c r="B32" s="273"/>
      <c r="C32" s="273"/>
      <c r="D32" s="273"/>
      <c r="E32" s="273"/>
      <c r="F32" s="273"/>
      <c r="G32" s="273"/>
      <c r="H32" s="273"/>
      <c r="I32" s="120"/>
      <c r="Q32" s="165"/>
      <c r="R32" s="165"/>
      <c r="X32" s="267" t="s">
        <v>147</v>
      </c>
      <c r="Y32" s="268"/>
      <c r="Z32" s="268"/>
      <c r="AA32" s="268"/>
      <c r="AB32" s="268"/>
      <c r="AC32" s="268"/>
      <c r="AD32" s="269"/>
    </row>
    <row r="33" spans="1:35" ht="25.5" customHeight="1">
      <c r="H33" s="120"/>
      <c r="I33" s="120"/>
      <c r="X33" s="274" t="s">
        <v>146</v>
      </c>
      <c r="Y33" s="274"/>
      <c r="Z33" s="274" t="s">
        <v>350</v>
      </c>
      <c r="AA33" s="274"/>
      <c r="AB33" s="274" t="s">
        <v>349</v>
      </c>
      <c r="AC33" s="274"/>
      <c r="AD33" s="274"/>
      <c r="AE33" s="153"/>
      <c r="AF33" s="276" t="s">
        <v>351</v>
      </c>
      <c r="AG33" s="276"/>
      <c r="AH33" s="276" t="s">
        <v>348</v>
      </c>
      <c r="AI33" s="276"/>
    </row>
    <row r="34" spans="1:35" ht="21" customHeight="1">
      <c r="A34" s="271" t="s">
        <v>140</v>
      </c>
      <c r="B34" s="271"/>
      <c r="C34" s="271"/>
      <c r="D34" s="263"/>
      <c r="E34" s="263"/>
      <c r="F34" s="263"/>
      <c r="G34" t="s">
        <v>314</v>
      </c>
      <c r="H34" s="23"/>
      <c r="I34" s="23"/>
      <c r="X34" s="275"/>
      <c r="Y34" s="275"/>
      <c r="Z34" s="275"/>
      <c r="AA34" s="275"/>
      <c r="AB34" s="275"/>
      <c r="AC34" s="275"/>
      <c r="AD34" s="275"/>
      <c r="AE34" s="153"/>
      <c r="AF34" s="276"/>
      <c r="AG34" s="276"/>
      <c r="AH34" s="276"/>
      <c r="AI34" s="276"/>
    </row>
    <row r="35" spans="1:35" ht="18.75">
      <c r="A35" s="271" t="s">
        <v>141</v>
      </c>
      <c r="B35" s="271"/>
      <c r="C35" s="271"/>
      <c r="D35" s="263"/>
      <c r="E35" s="263"/>
      <c r="F35" s="263"/>
      <c r="G35" t="s">
        <v>314</v>
      </c>
      <c r="H35" s="23"/>
      <c r="I35" s="23"/>
      <c r="X35" s="270">
        <v>0</v>
      </c>
      <c r="Y35" s="270"/>
      <c r="Z35" s="262"/>
      <c r="AA35" s="262"/>
      <c r="AB35" s="263"/>
      <c r="AC35" s="263"/>
      <c r="AD35" s="263"/>
      <c r="AE35" s="136"/>
      <c r="AF35" s="277"/>
      <c r="AG35" s="277"/>
      <c r="AH35" s="277"/>
      <c r="AI35" s="277"/>
    </row>
    <row r="36" spans="1:35" ht="18.75">
      <c r="A36" s="271" t="s">
        <v>142</v>
      </c>
      <c r="B36" s="271"/>
      <c r="C36" s="271"/>
      <c r="D36" s="263"/>
      <c r="E36" s="263"/>
      <c r="F36" s="263"/>
      <c r="G36" t="s">
        <v>314</v>
      </c>
      <c r="H36" s="23"/>
      <c r="I36" s="23"/>
      <c r="X36" s="270">
        <v>1</v>
      </c>
      <c r="Y36" s="270"/>
      <c r="Z36" s="262"/>
      <c r="AA36" s="262"/>
      <c r="AB36" s="263"/>
      <c r="AC36" s="263"/>
      <c r="AD36" s="263"/>
      <c r="AE36" s="136"/>
      <c r="AF36" s="280">
        <f>(AB36-AB35)</f>
        <v>0</v>
      </c>
      <c r="AG36" s="280"/>
      <c r="AH36" s="278">
        <f>AB36*(AB36-AB35)</f>
        <v>0</v>
      </c>
      <c r="AI36" s="279"/>
    </row>
    <row r="37" spans="1:35" ht="18.75">
      <c r="A37" s="271" t="s">
        <v>143</v>
      </c>
      <c r="B37" s="271"/>
      <c r="C37" s="271"/>
      <c r="D37" s="263"/>
      <c r="E37" s="263"/>
      <c r="F37" s="263"/>
      <c r="G37" t="s">
        <v>314</v>
      </c>
      <c r="H37" s="23"/>
      <c r="I37" s="23"/>
      <c r="X37" s="270">
        <v>2</v>
      </c>
      <c r="Y37" s="270"/>
      <c r="Z37" s="262"/>
      <c r="AA37" s="262"/>
      <c r="AB37" s="263"/>
      <c r="AC37" s="263"/>
      <c r="AD37" s="263"/>
      <c r="AE37" s="136"/>
      <c r="AF37" s="162">
        <f>(AB37-AB36)</f>
        <v>0</v>
      </c>
      <c r="AG37" s="163"/>
      <c r="AH37" s="278">
        <f t="shared" ref="AH37:AH45" si="1">AB37*(AB37-AB36)</f>
        <v>0</v>
      </c>
      <c r="AI37" s="279"/>
    </row>
    <row r="38" spans="1:35" ht="18.75">
      <c r="A38" s="271" t="s">
        <v>144</v>
      </c>
      <c r="B38" s="271"/>
      <c r="C38" s="271"/>
      <c r="D38" s="263"/>
      <c r="E38" s="263"/>
      <c r="F38" s="263"/>
      <c r="G38" t="s">
        <v>314</v>
      </c>
      <c r="H38" s="23"/>
      <c r="I38" s="23"/>
      <c r="X38" s="270">
        <v>3</v>
      </c>
      <c r="Y38" s="270"/>
      <c r="Z38" s="262"/>
      <c r="AA38" s="262"/>
      <c r="AB38" s="263"/>
      <c r="AC38" s="263"/>
      <c r="AD38" s="263"/>
      <c r="AE38" s="136"/>
      <c r="AF38" s="162">
        <f t="shared" ref="AF38:AF45" si="2">AB38-AB37</f>
        <v>0</v>
      </c>
      <c r="AG38" s="163"/>
      <c r="AH38" s="278">
        <f t="shared" si="1"/>
        <v>0</v>
      </c>
      <c r="AI38" s="279"/>
    </row>
    <row r="39" spans="1:35" ht="18.75">
      <c r="A39" s="271" t="s">
        <v>145</v>
      </c>
      <c r="B39" s="271"/>
      <c r="C39" s="271"/>
      <c r="D39" s="263"/>
      <c r="E39" s="263"/>
      <c r="F39" s="263"/>
      <c r="G39" t="s">
        <v>314</v>
      </c>
      <c r="H39" s="23"/>
      <c r="I39" s="23"/>
      <c r="X39" s="270">
        <v>4</v>
      </c>
      <c r="Y39" s="270"/>
      <c r="Z39" s="262"/>
      <c r="AA39" s="262"/>
      <c r="AB39" s="263"/>
      <c r="AC39" s="263"/>
      <c r="AD39" s="263"/>
      <c r="AE39" s="136"/>
      <c r="AF39" s="162">
        <f t="shared" si="2"/>
        <v>0</v>
      </c>
      <c r="AG39" s="163"/>
      <c r="AH39" s="278">
        <f t="shared" si="1"/>
        <v>0</v>
      </c>
      <c r="AI39" s="279"/>
    </row>
    <row r="40" spans="1:35" ht="18.75">
      <c r="A40" s="271" t="s">
        <v>148</v>
      </c>
      <c r="B40" s="271"/>
      <c r="C40" s="271"/>
      <c r="D40" s="263"/>
      <c r="E40" s="263"/>
      <c r="F40" s="263"/>
      <c r="G40" t="s">
        <v>314</v>
      </c>
      <c r="H40" s="23"/>
      <c r="I40" s="23"/>
      <c r="X40" s="270">
        <v>5</v>
      </c>
      <c r="Y40" s="270"/>
      <c r="Z40" s="262"/>
      <c r="AA40" s="262"/>
      <c r="AB40" s="263"/>
      <c r="AC40" s="263"/>
      <c r="AD40" s="263"/>
      <c r="AE40" s="136"/>
      <c r="AF40" s="162">
        <f t="shared" si="2"/>
        <v>0</v>
      </c>
      <c r="AG40" s="163"/>
      <c r="AH40" s="278">
        <f t="shared" si="1"/>
        <v>0</v>
      </c>
      <c r="AI40" s="279"/>
    </row>
    <row r="41" spans="1:35" ht="18.75">
      <c r="A41" s="271" t="s">
        <v>149</v>
      </c>
      <c r="B41" s="271"/>
      <c r="C41" s="271"/>
      <c r="D41" s="263"/>
      <c r="E41" s="263"/>
      <c r="F41" s="263"/>
      <c r="G41" t="s">
        <v>314</v>
      </c>
      <c r="H41" s="23"/>
      <c r="I41" s="23"/>
      <c r="X41" s="270">
        <v>6</v>
      </c>
      <c r="Y41" s="270"/>
      <c r="Z41" s="262"/>
      <c r="AA41" s="262"/>
      <c r="AB41" s="263"/>
      <c r="AC41" s="263"/>
      <c r="AD41" s="263"/>
      <c r="AE41" s="136"/>
      <c r="AF41" s="162">
        <f t="shared" si="2"/>
        <v>0</v>
      </c>
      <c r="AG41" s="163"/>
      <c r="AH41" s="278">
        <f t="shared" si="1"/>
        <v>0</v>
      </c>
      <c r="AI41" s="279"/>
    </row>
    <row r="42" spans="1:35" ht="18.75">
      <c r="A42" s="271" t="s">
        <v>150</v>
      </c>
      <c r="B42" s="271"/>
      <c r="C42" s="271"/>
      <c r="D42" s="263"/>
      <c r="E42" s="263"/>
      <c r="F42" s="263"/>
      <c r="G42" t="s">
        <v>314</v>
      </c>
      <c r="H42" s="23"/>
      <c r="I42" s="23"/>
      <c r="X42" s="270">
        <v>7</v>
      </c>
      <c r="Y42" s="270"/>
      <c r="Z42" s="262"/>
      <c r="AA42" s="262"/>
      <c r="AB42" s="263"/>
      <c r="AC42" s="263"/>
      <c r="AD42" s="263"/>
      <c r="AE42" s="136"/>
      <c r="AF42" s="162">
        <f t="shared" si="2"/>
        <v>0</v>
      </c>
      <c r="AG42" s="163"/>
      <c r="AH42" s="278">
        <f t="shared" si="1"/>
        <v>0</v>
      </c>
      <c r="AI42" s="279"/>
    </row>
    <row r="43" spans="1:35" ht="18.75">
      <c r="A43" s="271" t="s">
        <v>151</v>
      </c>
      <c r="B43" s="271"/>
      <c r="C43" s="271"/>
      <c r="D43" s="263"/>
      <c r="E43" s="263"/>
      <c r="F43" s="263"/>
      <c r="G43" t="s">
        <v>314</v>
      </c>
      <c r="H43" s="23"/>
      <c r="I43" s="23"/>
      <c r="X43" s="270">
        <v>8</v>
      </c>
      <c r="Y43" s="270"/>
      <c r="Z43" s="262"/>
      <c r="AA43" s="262"/>
      <c r="AB43" s="263"/>
      <c r="AC43" s="263"/>
      <c r="AD43" s="263"/>
      <c r="AE43" s="136"/>
      <c r="AF43" s="162">
        <f t="shared" si="2"/>
        <v>0</v>
      </c>
      <c r="AG43" s="163"/>
      <c r="AH43" s="278">
        <f t="shared" si="1"/>
        <v>0</v>
      </c>
      <c r="AI43" s="279"/>
    </row>
    <row r="44" spans="1:35" ht="18.75">
      <c r="A44" s="271" t="s">
        <v>152</v>
      </c>
      <c r="B44" s="271"/>
      <c r="C44" s="271"/>
      <c r="D44" s="263"/>
      <c r="E44" s="263"/>
      <c r="F44" s="263"/>
      <c r="G44" t="s">
        <v>314</v>
      </c>
      <c r="H44" s="23"/>
      <c r="I44" s="23"/>
      <c r="X44" s="270">
        <v>9</v>
      </c>
      <c r="Y44" s="270"/>
      <c r="Z44" s="262"/>
      <c r="AA44" s="262"/>
      <c r="AB44" s="263"/>
      <c r="AC44" s="263"/>
      <c r="AD44" s="263"/>
      <c r="AE44" s="136"/>
      <c r="AF44" s="162">
        <f t="shared" si="2"/>
        <v>0</v>
      </c>
      <c r="AG44" s="163"/>
      <c r="AH44" s="278">
        <f t="shared" si="1"/>
        <v>0</v>
      </c>
      <c r="AI44" s="279"/>
    </row>
    <row r="45" spans="1:35" ht="18.75">
      <c r="A45" s="271" t="s">
        <v>153</v>
      </c>
      <c r="B45" s="271"/>
      <c r="C45" s="271"/>
      <c r="D45" s="263"/>
      <c r="E45" s="263"/>
      <c r="F45" s="263"/>
      <c r="G45" t="s">
        <v>314</v>
      </c>
      <c r="H45" s="23"/>
      <c r="I45" s="23"/>
      <c r="X45" s="270">
        <v>10</v>
      </c>
      <c r="Y45" s="270"/>
      <c r="Z45" s="262"/>
      <c r="AA45" s="262"/>
      <c r="AB45" s="263"/>
      <c r="AC45" s="263"/>
      <c r="AD45" s="263"/>
      <c r="AE45" s="136"/>
      <c r="AF45" s="162">
        <f t="shared" si="2"/>
        <v>0</v>
      </c>
      <c r="AG45" s="163"/>
      <c r="AH45" s="278">
        <f t="shared" si="1"/>
        <v>0</v>
      </c>
      <c r="AI45" s="279"/>
    </row>
  </sheetData>
  <mergeCells count="197">
    <mergeCell ref="AF42:AG42"/>
    <mergeCell ref="AF43:AG43"/>
    <mergeCell ref="AF44:AG44"/>
    <mergeCell ref="AF45:AG45"/>
    <mergeCell ref="AH33:AI34"/>
    <mergeCell ref="AH35:AI35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F33:AG34"/>
    <mergeCell ref="AF35:AG35"/>
    <mergeCell ref="AF36:AG36"/>
    <mergeCell ref="AF37:AG37"/>
    <mergeCell ref="AF38:AG38"/>
    <mergeCell ref="AF39:AG39"/>
    <mergeCell ref="AF40:AG40"/>
    <mergeCell ref="AF41:AG41"/>
    <mergeCell ref="X45:Y45"/>
    <mergeCell ref="Z45:AA45"/>
    <mergeCell ref="AB45:AD45"/>
    <mergeCell ref="X33:Y34"/>
    <mergeCell ref="Z33:AA34"/>
    <mergeCell ref="AB33:AD34"/>
    <mergeCell ref="B28:C28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B20:C20"/>
    <mergeCell ref="B21:C21"/>
    <mergeCell ref="B22:C22"/>
    <mergeCell ref="B23:C23"/>
    <mergeCell ref="B24:C24"/>
    <mergeCell ref="B25:C25"/>
    <mergeCell ref="B26:C26"/>
    <mergeCell ref="B27:C27"/>
    <mergeCell ref="A45:C45"/>
    <mergeCell ref="D45:F45"/>
    <mergeCell ref="D40:F40"/>
    <mergeCell ref="A41:C41"/>
    <mergeCell ref="D41:F41"/>
    <mergeCell ref="A42:C42"/>
    <mergeCell ref="D42:F42"/>
    <mergeCell ref="A43:C43"/>
    <mergeCell ref="D43:F43"/>
    <mergeCell ref="A44:C44"/>
    <mergeCell ref="D44:F44"/>
    <mergeCell ref="AB44:AD44"/>
    <mergeCell ref="A38:C38"/>
    <mergeCell ref="AB36:AD36"/>
    <mergeCell ref="AB37:AD37"/>
    <mergeCell ref="AB38:AD38"/>
    <mergeCell ref="AB39:AD39"/>
    <mergeCell ref="AB40:AD40"/>
    <mergeCell ref="A37:C37"/>
    <mergeCell ref="A39:C39"/>
    <mergeCell ref="A40:C40"/>
    <mergeCell ref="X41:Y41"/>
    <mergeCell ref="X42:Y42"/>
    <mergeCell ref="X43:Y43"/>
    <mergeCell ref="X44:Y44"/>
    <mergeCell ref="Z44:AA44"/>
    <mergeCell ref="X36:Y36"/>
    <mergeCell ref="X37:Y37"/>
    <mergeCell ref="X38:Y38"/>
    <mergeCell ref="X39:Y39"/>
    <mergeCell ref="X40:Y40"/>
    <mergeCell ref="Z36:AA36"/>
    <mergeCell ref="Z37:AA37"/>
    <mergeCell ref="AB41:AD41"/>
    <mergeCell ref="X32:AD32"/>
    <mergeCell ref="X35:Y35"/>
    <mergeCell ref="AB35:AD35"/>
    <mergeCell ref="A36:C36"/>
    <mergeCell ref="AB43:AD43"/>
    <mergeCell ref="AB42:AD42"/>
    <mergeCell ref="Z35:AA35"/>
    <mergeCell ref="Z38:AA38"/>
    <mergeCell ref="Z39:AA39"/>
    <mergeCell ref="Z40:AA40"/>
    <mergeCell ref="Z41:AA41"/>
    <mergeCell ref="Z42:AA42"/>
    <mergeCell ref="D37:F37"/>
    <mergeCell ref="D39:F39"/>
    <mergeCell ref="D38:F38"/>
    <mergeCell ref="A34:C34"/>
    <mergeCell ref="A35:C35"/>
    <mergeCell ref="Q32:R32"/>
    <mergeCell ref="A32:H32"/>
    <mergeCell ref="B17:C18"/>
    <mergeCell ref="B19:C19"/>
    <mergeCell ref="Z43:AA43"/>
    <mergeCell ref="D34:F34"/>
    <mergeCell ref="D35:F35"/>
    <mergeCell ref="D36:F36"/>
    <mergeCell ref="K19:M19"/>
    <mergeCell ref="H20:J20"/>
    <mergeCell ref="K20:M20"/>
    <mergeCell ref="H21:J21"/>
    <mergeCell ref="K21:M21"/>
    <mergeCell ref="H22:J22"/>
    <mergeCell ref="D19:F19"/>
    <mergeCell ref="H17:J18"/>
    <mergeCell ref="K17:M18"/>
    <mergeCell ref="H19:J19"/>
    <mergeCell ref="D17:F18"/>
    <mergeCell ref="H25:J25"/>
    <mergeCell ref="K25:M25"/>
    <mergeCell ref="H26:J26"/>
    <mergeCell ref="K26:M26"/>
    <mergeCell ref="H27:J27"/>
    <mergeCell ref="K27:M27"/>
    <mergeCell ref="H28:J28"/>
    <mergeCell ref="A16:G16"/>
    <mergeCell ref="C14:D15"/>
    <mergeCell ref="H15:O16"/>
    <mergeCell ref="P15:R16"/>
    <mergeCell ref="R5:V5"/>
    <mergeCell ref="R4:V4"/>
    <mergeCell ref="H4:Q4"/>
    <mergeCell ref="C5:F5"/>
    <mergeCell ref="G5:H5"/>
    <mergeCell ref="I5:J5"/>
    <mergeCell ref="K5:M5"/>
    <mergeCell ref="N5:Q5"/>
    <mergeCell ref="C4:D4"/>
    <mergeCell ref="E4:G4"/>
    <mergeCell ref="H10:O10"/>
    <mergeCell ref="H11:O11"/>
    <mergeCell ref="H12:O12"/>
    <mergeCell ref="P13:Q13"/>
    <mergeCell ref="A4:B4"/>
    <mergeCell ref="O6:Q6"/>
    <mergeCell ref="A10:B10"/>
    <mergeCell ref="A11:B12"/>
    <mergeCell ref="E10:F10"/>
    <mergeCell ref="E11:F12"/>
    <mergeCell ref="A8:G8"/>
    <mergeCell ref="H13:O13"/>
    <mergeCell ref="R6:W6"/>
    <mergeCell ref="S10:T10"/>
    <mergeCell ref="S11:T11"/>
    <mergeCell ref="C13:D13"/>
    <mergeCell ref="A2:B2"/>
    <mergeCell ref="C2:D2"/>
    <mergeCell ref="M2:O2"/>
    <mergeCell ref="E2:G2"/>
    <mergeCell ref="H2:L2"/>
    <mergeCell ref="A3:B3"/>
    <mergeCell ref="H8:O8"/>
    <mergeCell ref="P10:Q10"/>
    <mergeCell ref="P11:Q11"/>
    <mergeCell ref="P12:Q12"/>
    <mergeCell ref="C6:E6"/>
    <mergeCell ref="F6:I6"/>
    <mergeCell ref="A6:B6"/>
    <mergeCell ref="J6:N6"/>
    <mergeCell ref="C3:E3"/>
    <mergeCell ref="F3:G3"/>
    <mergeCell ref="H3:N3"/>
    <mergeCell ref="P8:Q9"/>
    <mergeCell ref="K28:M28"/>
    <mergeCell ref="P2:Q2"/>
    <mergeCell ref="O3:P3"/>
    <mergeCell ref="K22:M22"/>
    <mergeCell ref="H23:J23"/>
    <mergeCell ref="K23:M23"/>
    <mergeCell ref="H24:J24"/>
    <mergeCell ref="K24:M24"/>
    <mergeCell ref="AE2:AX12"/>
    <mergeCell ref="R2:V2"/>
    <mergeCell ref="S12:T12"/>
    <mergeCell ref="S13:T13"/>
    <mergeCell ref="S8:T9"/>
    <mergeCell ref="R3:V3"/>
    <mergeCell ref="AB2:AD3"/>
    <mergeCell ref="X10:AA10"/>
    <mergeCell ref="X11:AA11"/>
    <mergeCell ref="X12:AA12"/>
    <mergeCell ref="X13:AA13"/>
    <mergeCell ref="AB10:AC10"/>
    <mergeCell ref="AB11:AC11"/>
    <mergeCell ref="AB12:AC12"/>
    <mergeCell ref="AB13:AC13"/>
    <mergeCell ref="AB9:AC9"/>
  </mergeCells>
  <phoneticPr fontId="7" type="noConversion"/>
  <conditionalFormatting sqref="C14:D15">
    <cfRule type="cellIs" dxfId="1" priority="1" operator="notBetween">
      <formula>$A$11</formula>
      <formula>$E$11</formula>
    </cfRule>
    <cfRule type="cellIs" dxfId="0" priority="2" operator="between">
      <formula>$A$11</formula>
      <formula>$E$11</formula>
    </cfRule>
  </conditionalFormatting>
  <printOptions horizontalCentered="1"/>
  <pageMargins left="0.25" right="0.25" top="0.75" bottom="0.75" header="0.3" footer="0.3"/>
  <pageSetup scale="4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3948F20-83D7-4BEC-9FA1-DF39ACC34690}">
          <x14:formula1>
            <xm:f>'Press info data'!$A$2:$A$33</xm:f>
          </x14:formula1>
          <xm:sqref>H2:L2</xm:sqref>
        </x14:dataValidation>
        <x14:dataValidation type="list" allowBlank="1" showInputMessage="1" showErrorMessage="1" xr:uid="{7FDFE942-273B-4BDB-9AB1-2C9F6A3454C5}">
          <x14:formula1>
            <xm:f>'Press info data'!$L$2:$L$33</xm:f>
          </x14:formula1>
          <xm:sqref>P2:Q2</xm:sqref>
        </x14:dataValidation>
        <x14:dataValidation type="list" allowBlank="1" showInputMessage="1" showErrorMessage="1" xr:uid="{BA3CD712-5018-49C4-9331-53F66B7E9284}">
          <x14:formula1>
            <xm:f>'Press info data'!$A$35:$A$40</xm:f>
          </x14:formula1>
          <xm:sqref>N5:Q5</xm:sqref>
        </x14:dataValidation>
        <x14:dataValidation type="list" allowBlank="1" showInputMessage="1" showErrorMessage="1" xr:uid="{77F4CCF3-F545-4626-A090-9F74B10C3759}">
          <x14:formula1>
            <xm:f>'Press info data'!$C$35:$C$37</xm:f>
          </x14:formula1>
          <xm:sqref>I5:J5</xm:sqref>
        </x14:dataValidation>
        <x14:dataValidation type="list" allowBlank="1" showInputMessage="1" showErrorMessage="1" xr:uid="{9029B207-0FA1-43C7-AF6D-36D519763EE6}">
          <x14:formula1>
            <xm:f>'Press info data'!$E$36</xm:f>
          </x14:formula1>
          <xm:sqref>C2:D2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459C-9A1D-4A6B-890E-D62B9C58029B}">
  <sheetPr>
    <tabColor rgb="FFC00000"/>
  </sheetPr>
  <dimension ref="A1:AB42"/>
  <sheetViews>
    <sheetView showGridLines="0" showRowColHeaders="0" zoomScale="80" zoomScaleNormal="80" workbookViewId="0">
      <selection activeCell="S3" sqref="S3"/>
    </sheetView>
  </sheetViews>
  <sheetFormatPr defaultRowHeight="15"/>
  <cols>
    <col min="1" max="18" width="7.28515625" customWidth="1"/>
    <col min="20" max="20" width="26.85546875" customWidth="1"/>
    <col min="24" max="24" width="28.5703125" customWidth="1"/>
  </cols>
  <sheetData>
    <row r="1" spans="1:28" ht="15.75" thickBo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28" ht="21.75" thickTop="1" thickBot="1">
      <c r="A2" s="63"/>
      <c r="B2" s="63"/>
      <c r="C2" s="63"/>
      <c r="D2" s="63"/>
      <c r="E2" s="63"/>
      <c r="F2" s="63"/>
      <c r="G2" s="63"/>
      <c r="H2" s="63"/>
      <c r="I2" s="63"/>
      <c r="J2" s="63"/>
      <c r="K2" s="281" t="s">
        <v>244</v>
      </c>
      <c r="L2" s="282"/>
      <c r="M2" s="282"/>
      <c r="N2" s="283"/>
      <c r="O2" s="284"/>
      <c r="P2" s="285"/>
      <c r="Q2" s="285"/>
      <c r="R2" s="286"/>
      <c r="T2" s="308" t="s">
        <v>271</v>
      </c>
      <c r="U2" s="309"/>
      <c r="V2" s="309"/>
      <c r="W2" s="309"/>
      <c r="X2" s="309"/>
      <c r="Y2" s="309"/>
      <c r="Z2" s="309"/>
      <c r="AA2" s="309"/>
      <c r="AB2" s="310"/>
    </row>
    <row r="3" spans="1:28" ht="16.5" thickTop="1">
      <c r="A3" s="63"/>
      <c r="B3" s="63"/>
      <c r="C3" s="63"/>
      <c r="D3" s="63"/>
      <c r="E3" s="63"/>
      <c r="F3" s="63"/>
      <c r="G3" s="63"/>
      <c r="H3" s="63"/>
      <c r="I3" s="63"/>
      <c r="J3" s="63"/>
      <c r="K3" s="281" t="s">
        <v>245</v>
      </c>
      <c r="L3" s="282"/>
      <c r="M3" s="282"/>
      <c r="N3" s="283"/>
      <c r="O3" s="284"/>
      <c r="P3" s="285"/>
      <c r="Q3" s="285"/>
      <c r="R3" s="286"/>
    </row>
    <row r="4" spans="1:28" ht="21" thickBot="1">
      <c r="A4" s="63"/>
      <c r="B4" s="63"/>
      <c r="C4" s="63"/>
      <c r="D4" s="63"/>
      <c r="E4" s="63"/>
      <c r="F4" s="63"/>
      <c r="G4" s="63"/>
      <c r="H4" s="63"/>
      <c r="I4" s="63"/>
      <c r="J4" s="63"/>
      <c r="K4" s="287" t="s">
        <v>246</v>
      </c>
      <c r="L4" s="287"/>
      <c r="M4" s="287"/>
      <c r="N4" s="287"/>
      <c r="O4" s="288"/>
      <c r="P4" s="288"/>
      <c r="Q4" s="288"/>
      <c r="R4" s="288"/>
      <c r="T4" s="311" t="s">
        <v>272</v>
      </c>
      <c r="U4" s="312"/>
      <c r="V4" s="312"/>
      <c r="W4" s="69"/>
      <c r="X4" s="313" t="s">
        <v>273</v>
      </c>
      <c r="Y4" s="314"/>
      <c r="Z4" s="314"/>
      <c r="AA4" s="314"/>
      <c r="AB4" s="314"/>
    </row>
    <row r="5" spans="1:28" ht="17.25" thickTop="1" thickBot="1">
      <c r="A5" s="63"/>
      <c r="B5" s="63"/>
      <c r="C5" s="63"/>
      <c r="D5" s="63"/>
      <c r="E5" s="63"/>
      <c r="F5" s="63"/>
      <c r="G5" s="63"/>
      <c r="H5" s="63"/>
      <c r="I5" s="63"/>
      <c r="J5" s="63"/>
      <c r="K5" s="289" t="s">
        <v>247</v>
      </c>
      <c r="L5" s="290"/>
      <c r="M5" s="290"/>
      <c r="N5" s="291"/>
      <c r="O5" s="292"/>
      <c r="P5" s="292"/>
      <c r="Q5" s="292"/>
      <c r="R5" s="292"/>
      <c r="T5" s="70" t="s">
        <v>274</v>
      </c>
      <c r="U5" s="315" t="s">
        <v>275</v>
      </c>
      <c r="V5" s="316"/>
      <c r="X5" s="71" t="s">
        <v>276</v>
      </c>
      <c r="Y5" s="317" t="s">
        <v>275</v>
      </c>
      <c r="Z5" s="316"/>
      <c r="AA5" s="318" t="s">
        <v>277</v>
      </c>
      <c r="AB5" s="319"/>
    </row>
    <row r="6" spans="1:28" ht="15.75" thickTop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T6" s="72" t="s">
        <v>278</v>
      </c>
      <c r="U6" s="73"/>
      <c r="V6" s="74" t="s">
        <v>11</v>
      </c>
      <c r="X6" s="75" t="s">
        <v>278</v>
      </c>
      <c r="Y6" s="73"/>
      <c r="Z6" s="74" t="s">
        <v>11</v>
      </c>
      <c r="AA6" s="76">
        <f>Y6*0.03937</f>
        <v>0</v>
      </c>
      <c r="AB6" s="74" t="s">
        <v>279</v>
      </c>
    </row>
    <row r="7" spans="1:28">
      <c r="A7" s="64"/>
      <c r="B7" s="64"/>
      <c r="C7" s="64"/>
      <c r="D7" s="64"/>
      <c r="E7" s="64"/>
      <c r="F7" s="64"/>
      <c r="G7" s="64"/>
      <c r="H7" s="64"/>
      <c r="I7" s="64"/>
      <c r="J7" s="64"/>
      <c r="K7" s="293" t="s">
        <v>243</v>
      </c>
      <c r="L7" s="293"/>
      <c r="M7" s="293"/>
      <c r="N7" s="293"/>
      <c r="O7" s="294"/>
      <c r="P7" s="294"/>
      <c r="Q7" s="294"/>
      <c r="R7" s="294"/>
      <c r="T7" s="77" t="s">
        <v>280</v>
      </c>
      <c r="U7" s="78">
        <f>SUM(U12:U14)</f>
        <v>0</v>
      </c>
      <c r="V7" s="79" t="s">
        <v>11</v>
      </c>
      <c r="X7" s="80" t="s">
        <v>280</v>
      </c>
      <c r="Y7" s="81" t="e">
        <f>((POWER(U6,2)*0.7854)*U7)/(POWER(Y6,2)*0.7854)</f>
        <v>#DIV/0!</v>
      </c>
      <c r="Z7" s="79" t="s">
        <v>11</v>
      </c>
      <c r="AA7" s="81" t="e">
        <f>Y7*0.03937</f>
        <v>#DIV/0!</v>
      </c>
      <c r="AB7" s="79" t="s">
        <v>279</v>
      </c>
    </row>
    <row r="8" spans="1:28">
      <c r="A8" s="64"/>
      <c r="B8" s="64"/>
      <c r="C8" s="64"/>
      <c r="D8" s="64"/>
      <c r="E8" s="64"/>
      <c r="F8" s="64"/>
      <c r="G8" s="64"/>
      <c r="H8" s="64"/>
      <c r="I8" s="64"/>
      <c r="J8" s="64"/>
      <c r="K8" s="293" t="s">
        <v>157</v>
      </c>
      <c r="L8" s="293"/>
      <c r="M8" s="293"/>
      <c r="N8" s="293"/>
      <c r="O8" s="295"/>
      <c r="P8" s="294"/>
      <c r="Q8" s="294"/>
      <c r="R8" s="294"/>
      <c r="T8" s="77" t="s">
        <v>281</v>
      </c>
      <c r="U8" s="82"/>
      <c r="V8" s="79" t="s">
        <v>11</v>
      </c>
      <c r="X8" s="80" t="s">
        <v>282</v>
      </c>
      <c r="Y8" s="81" t="e">
        <f>((POWER(U6,2)*0.7854)*U8)/(POWER(Y6,2)*0.7854)</f>
        <v>#DIV/0!</v>
      </c>
      <c r="Z8" s="79" t="s">
        <v>11</v>
      </c>
      <c r="AA8" s="81" t="e">
        <f>Y8*0.03937</f>
        <v>#DIV/0!</v>
      </c>
      <c r="AB8" s="79" t="s">
        <v>279</v>
      </c>
    </row>
    <row r="9" spans="1:28" ht="15.75" thickBo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T9" s="83" t="s">
        <v>283</v>
      </c>
      <c r="U9" s="84"/>
      <c r="V9" s="85" t="s">
        <v>11</v>
      </c>
      <c r="X9" s="86" t="s">
        <v>283</v>
      </c>
      <c r="Y9" s="87" t="e">
        <f>((POWER(U6,2)*0.7854)*U9)/(POWER(Y6,2)*0.7854)</f>
        <v>#DIV/0!</v>
      </c>
      <c r="Z9" s="85" t="s">
        <v>11</v>
      </c>
      <c r="AA9" s="87" t="e">
        <f>Y9*0.03937</f>
        <v>#DIV/0!</v>
      </c>
      <c r="AB9" s="85" t="s">
        <v>279</v>
      </c>
    </row>
    <row r="10" spans="1:28" ht="16.5" thickTop="1" thickBot="1">
      <c r="A10" s="297" t="s">
        <v>248</v>
      </c>
      <c r="B10" s="297"/>
      <c r="C10" s="297"/>
      <c r="D10" s="297"/>
      <c r="E10" s="297"/>
      <c r="F10" s="297"/>
      <c r="G10" s="298"/>
      <c r="H10" s="298"/>
      <c r="I10" s="298"/>
      <c r="J10" s="298"/>
      <c r="K10" s="298"/>
      <c r="L10" s="298"/>
      <c r="M10" s="65"/>
      <c r="N10" s="65"/>
      <c r="O10" s="65"/>
      <c r="P10" s="65"/>
      <c r="Q10" s="65"/>
      <c r="R10" s="65"/>
      <c r="U10" s="24"/>
      <c r="V10" s="24"/>
      <c r="Y10" s="24"/>
      <c r="Z10" s="24"/>
      <c r="AA10" s="24"/>
      <c r="AB10" s="24"/>
    </row>
    <row r="11" spans="1:28" ht="35.25" customHeight="1" thickTop="1" thickBo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299"/>
      <c r="O11" s="299"/>
      <c r="P11" s="299"/>
      <c r="Q11" s="299"/>
      <c r="R11" s="66"/>
      <c r="T11" s="88" t="s">
        <v>284</v>
      </c>
      <c r="U11" s="315" t="s">
        <v>275</v>
      </c>
      <c r="V11" s="316"/>
      <c r="X11" s="70" t="s">
        <v>285</v>
      </c>
      <c r="Y11" s="315" t="s">
        <v>275</v>
      </c>
      <c r="Z11" s="316"/>
      <c r="AA11" s="315" t="s">
        <v>277</v>
      </c>
      <c r="AB11" s="320"/>
    </row>
    <row r="12" spans="1:28" ht="16.5" thickTop="1">
      <c r="A12" s="288"/>
      <c r="B12" s="288"/>
      <c r="C12" s="288"/>
      <c r="D12" s="288"/>
      <c r="E12" s="288"/>
      <c r="F12" s="288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T12" s="72" t="s">
        <v>286</v>
      </c>
      <c r="U12" s="73"/>
      <c r="V12" s="89" t="s">
        <v>11</v>
      </c>
      <c r="X12" s="72" t="s">
        <v>286</v>
      </c>
      <c r="Y12" s="76" t="e">
        <f>((POWER(U6,2)*0.7854)*U12)/(POWER(Y6,2)*0.7854)</f>
        <v>#DIV/0!</v>
      </c>
      <c r="Z12" s="89" t="s">
        <v>11</v>
      </c>
      <c r="AA12" s="76" t="e">
        <f>Y12*0.03937</f>
        <v>#DIV/0!</v>
      </c>
      <c r="AB12" s="89" t="s">
        <v>279</v>
      </c>
    </row>
    <row r="13" spans="1:28">
      <c r="A13" s="296" t="s">
        <v>249</v>
      </c>
      <c r="B13" s="296"/>
      <c r="C13" s="296"/>
      <c r="D13" s="296"/>
      <c r="E13" s="296"/>
      <c r="F13" s="296"/>
      <c r="G13" s="296" t="s">
        <v>250</v>
      </c>
      <c r="H13" s="296"/>
      <c r="I13" s="296"/>
      <c r="J13" s="296"/>
      <c r="K13" s="296"/>
      <c r="L13" s="296"/>
      <c r="M13" s="296" t="s">
        <v>251</v>
      </c>
      <c r="N13" s="296"/>
      <c r="O13" s="296"/>
      <c r="P13" s="296"/>
      <c r="Q13" s="296"/>
      <c r="R13" s="296"/>
      <c r="T13" s="77" t="s">
        <v>287</v>
      </c>
      <c r="U13" s="82"/>
      <c r="V13" s="79" t="s">
        <v>11</v>
      </c>
      <c r="X13" s="77" t="s">
        <v>287</v>
      </c>
      <c r="Y13" s="81" t="e">
        <f>((POWER(U6,2)*0.7854)*U13)/(POWER(Y6,2)*0.7854)</f>
        <v>#DIV/0!</v>
      </c>
      <c r="Z13" s="79" t="s">
        <v>11</v>
      </c>
      <c r="AA13" s="81" t="e">
        <f>Y13*0.03937</f>
        <v>#DIV/0!</v>
      </c>
      <c r="AB13" s="79" t="s">
        <v>279</v>
      </c>
    </row>
    <row r="14" spans="1:28" ht="16.5" thickBot="1">
      <c r="A14" s="301"/>
      <c r="B14" s="301"/>
      <c r="C14" s="301"/>
      <c r="D14" s="301"/>
      <c r="E14" s="301"/>
      <c r="F14" s="301"/>
      <c r="G14" s="302"/>
      <c r="H14" s="302"/>
      <c r="I14" s="302"/>
      <c r="J14" s="302"/>
      <c r="K14" s="302"/>
      <c r="L14" s="302"/>
      <c r="M14" s="63"/>
      <c r="N14" s="63"/>
      <c r="O14" s="63"/>
      <c r="P14" s="63"/>
      <c r="Q14" s="63"/>
      <c r="R14" s="63"/>
      <c r="T14" s="83" t="s">
        <v>288</v>
      </c>
      <c r="U14" s="84"/>
      <c r="V14" s="85" t="s">
        <v>11</v>
      </c>
      <c r="X14" s="83" t="s">
        <v>288</v>
      </c>
      <c r="Y14" s="87" t="e">
        <f>((POWER(U6,2)*0.7854)*U14)/(POWER(Y6,2)*0.7854)</f>
        <v>#DIV/0!</v>
      </c>
      <c r="Z14" s="85" t="s">
        <v>11</v>
      </c>
      <c r="AA14" s="87" t="e">
        <f>Y14*0.03937</f>
        <v>#DIV/0!</v>
      </c>
      <c r="AB14" s="85" t="s">
        <v>279</v>
      </c>
    </row>
    <row r="15" spans="1:28" ht="16.5" thickTop="1" thickBot="1">
      <c r="A15" s="296" t="s">
        <v>252</v>
      </c>
      <c r="B15" s="296"/>
      <c r="C15" s="296"/>
      <c r="D15" s="296"/>
      <c r="E15" s="296"/>
      <c r="F15" s="296"/>
      <c r="G15" s="296" t="s">
        <v>253</v>
      </c>
      <c r="H15" s="296"/>
      <c r="I15" s="296"/>
      <c r="J15" s="296"/>
      <c r="K15" s="296"/>
      <c r="L15" s="296"/>
      <c r="M15" s="63"/>
      <c r="N15" s="63"/>
      <c r="O15" s="63"/>
      <c r="P15" s="63"/>
      <c r="Q15" s="63"/>
      <c r="R15" s="63"/>
      <c r="U15" s="24"/>
      <c r="V15" s="24"/>
      <c r="Y15" s="24"/>
      <c r="Z15" s="24"/>
      <c r="AA15" s="24"/>
      <c r="AB15" s="24"/>
    </row>
    <row r="16" spans="1:28" ht="16.5" thickTop="1" thickBot="1">
      <c r="A16" s="67"/>
      <c r="B16" s="67"/>
      <c r="C16" s="67"/>
      <c r="D16" s="67"/>
      <c r="E16" s="67"/>
      <c r="F16" s="67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90" t="s">
        <v>254</v>
      </c>
      <c r="U16" s="91"/>
      <c r="V16" s="92" t="s">
        <v>289</v>
      </c>
      <c r="Y16" s="24"/>
      <c r="Z16" s="24"/>
      <c r="AA16" s="24"/>
      <c r="AB16" s="24"/>
    </row>
    <row r="17" spans="1:28" ht="25.5" customHeight="1" thickTop="1" thickBo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T17" s="88" t="s">
        <v>290</v>
      </c>
      <c r="U17" s="315" t="s">
        <v>275</v>
      </c>
      <c r="V17" s="316"/>
      <c r="X17" s="93" t="s">
        <v>291</v>
      </c>
      <c r="Y17" s="318" t="s">
        <v>275</v>
      </c>
      <c r="Z17" s="319"/>
      <c r="AA17" s="321" t="s">
        <v>277</v>
      </c>
      <c r="AB17" s="322"/>
    </row>
    <row r="18" spans="1:28" ht="17.25" thickTop="1" thickBot="1">
      <c r="A18" s="300"/>
      <c r="B18" s="300"/>
      <c r="C18" s="300"/>
      <c r="D18" s="300"/>
      <c r="E18" s="300"/>
      <c r="F18" s="300"/>
      <c r="G18" s="63"/>
      <c r="H18" s="63"/>
      <c r="I18" s="63"/>
      <c r="J18" s="63"/>
      <c r="K18" s="63"/>
      <c r="L18" s="63"/>
      <c r="M18" s="288"/>
      <c r="N18" s="288"/>
      <c r="O18" s="288"/>
      <c r="P18" s="288"/>
      <c r="Q18" s="288"/>
      <c r="R18" s="288"/>
      <c r="T18" s="83" t="s">
        <v>292</v>
      </c>
      <c r="U18" s="94" t="e">
        <f>(U7-U8)/U16</f>
        <v>#DIV/0!</v>
      </c>
      <c r="V18" s="92" t="s">
        <v>293</v>
      </c>
      <c r="X18" s="95" t="s">
        <v>292</v>
      </c>
      <c r="Y18" s="96" t="e">
        <f>(Y7-Y8)/U16</f>
        <v>#DIV/0!</v>
      </c>
      <c r="Z18" s="92" t="s">
        <v>293</v>
      </c>
      <c r="AA18" s="96" t="e">
        <f>Y18*0.03937</f>
        <v>#DIV/0!</v>
      </c>
      <c r="AB18" s="92" t="s">
        <v>294</v>
      </c>
    </row>
    <row r="19" spans="1:28" ht="16.5" thickTop="1" thickBot="1">
      <c r="A19" s="296" t="s">
        <v>254</v>
      </c>
      <c r="B19" s="296"/>
      <c r="C19" s="296"/>
      <c r="D19" s="296"/>
      <c r="E19" s="296"/>
      <c r="F19" s="296"/>
      <c r="G19" s="63"/>
      <c r="H19" s="63"/>
      <c r="I19" s="63"/>
      <c r="J19" s="63"/>
      <c r="K19" s="63"/>
      <c r="L19" s="63"/>
      <c r="M19" s="296" t="s">
        <v>255</v>
      </c>
      <c r="N19" s="296"/>
      <c r="O19" s="296"/>
      <c r="P19" s="296"/>
      <c r="Q19" s="296"/>
      <c r="R19" s="296"/>
    </row>
    <row r="20" spans="1:28" ht="16.5" thickTop="1" thickBo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T20" s="97" t="s">
        <v>295</v>
      </c>
      <c r="U20" s="98"/>
      <c r="V20" s="92" t="s">
        <v>289</v>
      </c>
    </row>
    <row r="21" spans="1:28" ht="17.25" thickTop="1" thickBot="1">
      <c r="A21" s="300"/>
      <c r="B21" s="300"/>
      <c r="C21" s="300"/>
      <c r="D21" s="300"/>
      <c r="E21" s="300"/>
      <c r="F21" s="300"/>
      <c r="G21" s="63"/>
      <c r="H21" s="63"/>
      <c r="I21" s="63"/>
      <c r="J21" s="63"/>
      <c r="K21" s="63"/>
      <c r="L21" s="63"/>
      <c r="M21" s="300"/>
      <c r="N21" s="300"/>
      <c r="O21" s="300"/>
      <c r="P21" s="300"/>
      <c r="Q21" s="300"/>
      <c r="R21" s="300"/>
      <c r="T21" s="99" t="s">
        <v>296</v>
      </c>
      <c r="U21" s="323" t="s">
        <v>297</v>
      </c>
      <c r="V21" s="323"/>
      <c r="X21" s="99" t="s">
        <v>298</v>
      </c>
      <c r="Y21" s="324" t="s">
        <v>297</v>
      </c>
      <c r="Z21" s="325"/>
    </row>
    <row r="22" spans="1:28" ht="16.5" thickTop="1" thickBot="1">
      <c r="A22" s="296" t="s">
        <v>256</v>
      </c>
      <c r="B22" s="296"/>
      <c r="C22" s="296"/>
      <c r="D22" s="296"/>
      <c r="E22" s="296"/>
      <c r="F22" s="296"/>
      <c r="G22" s="63"/>
      <c r="H22" s="63"/>
      <c r="I22" s="63"/>
      <c r="J22" s="63"/>
      <c r="K22" s="63"/>
      <c r="L22" s="63"/>
      <c r="M22" s="296" t="s">
        <v>257</v>
      </c>
      <c r="N22" s="296"/>
      <c r="O22" s="296"/>
      <c r="P22" s="296"/>
      <c r="Q22" s="296"/>
      <c r="R22" s="296"/>
      <c r="T22" s="100" t="s">
        <v>299</v>
      </c>
      <c r="U22" s="98"/>
      <c r="V22" s="92" t="s">
        <v>297</v>
      </c>
      <c r="X22" s="97" t="s">
        <v>299</v>
      </c>
      <c r="Y22" s="101" t="e">
        <f>((U6*3.1416)*U22)/(Y6*3.1416)</f>
        <v>#DIV/0!</v>
      </c>
      <c r="Z22" s="92" t="s">
        <v>297</v>
      </c>
    </row>
    <row r="23" spans="1:28" ht="36" customHeight="1" thickTop="1" thickBo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T23" s="25"/>
      <c r="U23" s="24"/>
      <c r="V23" s="24"/>
      <c r="Y23" s="102"/>
    </row>
    <row r="24" spans="1:28" ht="16.5" thickTop="1">
      <c r="A24" s="303"/>
      <c r="B24" s="303"/>
      <c r="C24" s="303"/>
      <c r="D24" s="303"/>
      <c r="E24" s="303"/>
      <c r="F24" s="303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T24" s="103" t="s">
        <v>300</v>
      </c>
      <c r="U24" s="104"/>
      <c r="V24" s="328" t="s">
        <v>312</v>
      </c>
      <c r="W24" s="329"/>
      <c r="X24" s="329"/>
      <c r="Y24" s="329"/>
      <c r="Z24" s="330"/>
    </row>
    <row r="25" spans="1:28">
      <c r="A25" s="296" t="s">
        <v>258</v>
      </c>
      <c r="B25" s="296"/>
      <c r="C25" s="296"/>
      <c r="D25" s="296"/>
      <c r="E25" s="296"/>
      <c r="F25" s="296"/>
      <c r="G25" s="296" t="s">
        <v>259</v>
      </c>
      <c r="H25" s="296"/>
      <c r="I25" s="296"/>
      <c r="J25" s="296"/>
      <c r="K25" s="296"/>
      <c r="L25" s="296"/>
      <c r="M25" s="296" t="s">
        <v>260</v>
      </c>
      <c r="N25" s="296"/>
      <c r="O25" s="296"/>
      <c r="P25" s="296"/>
      <c r="Q25" s="296"/>
      <c r="R25" s="296"/>
      <c r="T25" s="105" t="s">
        <v>301</v>
      </c>
      <c r="V25" s="331"/>
      <c r="W25" s="332"/>
      <c r="X25" s="332"/>
      <c r="Y25" s="332"/>
      <c r="Z25" s="333"/>
    </row>
    <row r="26" spans="1:28">
      <c r="A26" s="304"/>
      <c r="B26" s="304"/>
      <c r="C26" s="304"/>
      <c r="D26" s="304"/>
      <c r="E26" s="304"/>
      <c r="F26" s="30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T26" s="106" t="s">
        <v>302</v>
      </c>
      <c r="V26" s="331"/>
      <c r="W26" s="332"/>
      <c r="X26" s="332"/>
      <c r="Y26" s="332"/>
      <c r="Z26" s="333"/>
    </row>
    <row r="27" spans="1:28" ht="15.75" thickBot="1">
      <c r="A27" s="296" t="s">
        <v>261</v>
      </c>
      <c r="B27" s="296"/>
      <c r="C27" s="296"/>
      <c r="D27" s="296"/>
      <c r="E27" s="296"/>
      <c r="F27" s="296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T27" s="107" t="s">
        <v>303</v>
      </c>
      <c r="V27" s="334"/>
      <c r="W27" s="335"/>
      <c r="X27" s="335"/>
      <c r="Y27" s="335"/>
      <c r="Z27" s="336"/>
    </row>
    <row r="28" spans="1:28" ht="31.5" customHeight="1" thickTop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28" ht="15.75">
      <c r="A29" s="63"/>
      <c r="B29" s="63"/>
      <c r="C29" s="63"/>
      <c r="D29" s="63"/>
      <c r="E29" s="63"/>
      <c r="F29" s="63"/>
      <c r="G29" s="300"/>
      <c r="H29" s="300"/>
      <c r="I29" s="300"/>
      <c r="J29" s="300"/>
      <c r="K29" s="300"/>
      <c r="L29" s="300"/>
      <c r="M29" s="63"/>
      <c r="N29" s="63"/>
      <c r="O29" s="63"/>
      <c r="P29" s="63"/>
      <c r="Q29" s="63"/>
      <c r="R29" s="63"/>
    </row>
    <row r="30" spans="1:28">
      <c r="A30" s="63"/>
      <c r="B30" s="63"/>
      <c r="C30" s="63"/>
      <c r="D30" s="63"/>
      <c r="E30" s="63"/>
      <c r="F30" s="63"/>
      <c r="G30" s="296" t="s">
        <v>262</v>
      </c>
      <c r="H30" s="296"/>
      <c r="I30" s="296"/>
      <c r="J30" s="296"/>
      <c r="K30" s="296"/>
      <c r="L30" s="296"/>
      <c r="M30" s="63"/>
      <c r="N30" s="63"/>
      <c r="O30" s="63"/>
      <c r="P30" s="63"/>
      <c r="Q30" s="63"/>
      <c r="R30" s="63"/>
    </row>
    <row r="31" spans="1:28" ht="6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28" ht="15.75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5"/>
      <c r="N32" s="306"/>
      <c r="O32" s="306"/>
      <c r="P32" s="306"/>
      <c r="Q32" s="306"/>
      <c r="R32" s="307"/>
    </row>
    <row r="33" spans="1:28" ht="21" thickBot="1">
      <c r="A33" s="296" t="s">
        <v>263</v>
      </c>
      <c r="B33" s="296"/>
      <c r="C33" s="296"/>
      <c r="D33" s="296"/>
      <c r="E33" s="296"/>
      <c r="F33" s="296"/>
      <c r="G33" s="296" t="s">
        <v>264</v>
      </c>
      <c r="H33" s="296"/>
      <c r="I33" s="296"/>
      <c r="J33" s="296"/>
      <c r="K33" s="296"/>
      <c r="L33" s="296"/>
      <c r="M33" s="296" t="s">
        <v>265</v>
      </c>
      <c r="N33" s="296"/>
      <c r="O33" s="296"/>
      <c r="P33" s="296"/>
      <c r="Q33" s="296"/>
      <c r="R33" s="296"/>
      <c r="X33" s="313" t="s">
        <v>304</v>
      </c>
      <c r="Y33" s="313"/>
      <c r="Z33" s="313"/>
      <c r="AA33" s="326"/>
      <c r="AB33" s="326"/>
    </row>
    <row r="34" spans="1:28" ht="30.75" customHeight="1" thickTop="1" thickBo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X34" s="99" t="s">
        <v>305</v>
      </c>
      <c r="Y34" s="327" t="s">
        <v>306</v>
      </c>
      <c r="Z34" s="327"/>
      <c r="AA34" s="318" t="s">
        <v>277</v>
      </c>
      <c r="AB34" s="319"/>
    </row>
    <row r="35" spans="1:28" ht="16.5" thickTop="1">
      <c r="A35" s="300"/>
      <c r="B35" s="300"/>
      <c r="C35" s="300"/>
      <c r="D35" s="300"/>
      <c r="E35" s="300"/>
      <c r="F35" s="300"/>
      <c r="G35" s="292"/>
      <c r="H35" s="292"/>
      <c r="I35" s="292"/>
      <c r="J35" s="292"/>
      <c r="K35" s="292"/>
      <c r="L35" s="292"/>
      <c r="M35" s="300"/>
      <c r="N35" s="300"/>
      <c r="O35" s="300"/>
      <c r="P35" s="300"/>
      <c r="Q35" s="300"/>
      <c r="R35" s="300"/>
      <c r="X35" s="75" t="s">
        <v>280</v>
      </c>
      <c r="Y35" s="108">
        <f>SUM(Y38:Y40)</f>
        <v>0</v>
      </c>
      <c r="Z35" s="109" t="s">
        <v>307</v>
      </c>
      <c r="AA35" s="110">
        <f>SUM(AA38:AA40)</f>
        <v>0</v>
      </c>
      <c r="AB35" s="89" t="s">
        <v>308</v>
      </c>
    </row>
    <row r="36" spans="1:28">
      <c r="A36" s="296" t="s">
        <v>266</v>
      </c>
      <c r="B36" s="296"/>
      <c r="C36" s="296"/>
      <c r="D36" s="296"/>
      <c r="E36" s="296"/>
      <c r="F36" s="296"/>
      <c r="G36" s="296" t="s">
        <v>267</v>
      </c>
      <c r="H36" s="296"/>
      <c r="I36" s="296"/>
      <c r="J36" s="296"/>
      <c r="K36" s="296"/>
      <c r="L36" s="296"/>
      <c r="M36" s="296" t="s">
        <v>268</v>
      </c>
      <c r="N36" s="296"/>
      <c r="O36" s="296"/>
      <c r="P36" s="296"/>
      <c r="Q36" s="296"/>
      <c r="R36" s="296"/>
      <c r="X36" s="80" t="s">
        <v>281</v>
      </c>
      <c r="Y36" s="111">
        <f>(POWER((U6*0.1),2)*(U8*0.1))</f>
        <v>0</v>
      </c>
      <c r="Z36" s="79" t="s">
        <v>307</v>
      </c>
      <c r="AA36" s="112">
        <f t="shared" ref="AA36:AA41" si="0">Y36*0.06102374</f>
        <v>0</v>
      </c>
      <c r="AB36" s="79" t="s">
        <v>308</v>
      </c>
    </row>
    <row r="37" spans="1:28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X37" s="80" t="s">
        <v>283</v>
      </c>
      <c r="Y37" s="111">
        <f>(POWER((U6*0.1),2)*(U9*0.1))</f>
        <v>0</v>
      </c>
      <c r="Z37" s="79" t="s">
        <v>307</v>
      </c>
      <c r="AA37" s="112">
        <f t="shared" si="0"/>
        <v>0</v>
      </c>
      <c r="AB37" s="79" t="s">
        <v>308</v>
      </c>
    </row>
    <row r="38" spans="1:28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X38" s="80" t="s">
        <v>286</v>
      </c>
      <c r="Y38" s="111">
        <f>(POWER((U6*0.1),2)*(U12*0.1))</f>
        <v>0</v>
      </c>
      <c r="Z38" s="79" t="s">
        <v>307</v>
      </c>
      <c r="AA38" s="112">
        <f t="shared" si="0"/>
        <v>0</v>
      </c>
      <c r="AB38" s="79" t="s">
        <v>308</v>
      </c>
    </row>
    <row r="39" spans="1:28" ht="15.75">
      <c r="A39" s="63"/>
      <c r="B39" s="63"/>
      <c r="C39" s="296" t="s">
        <v>269</v>
      </c>
      <c r="D39" s="296"/>
      <c r="E39" s="296"/>
      <c r="F39" s="296"/>
      <c r="G39" s="301"/>
      <c r="H39" s="301"/>
      <c r="I39" s="301"/>
      <c r="J39" s="301"/>
      <c r="K39" s="63"/>
      <c r="L39" s="63"/>
      <c r="M39" s="63"/>
      <c r="N39" s="63"/>
      <c r="O39" s="63"/>
      <c r="P39" s="63"/>
      <c r="Q39" s="63"/>
      <c r="R39" s="63"/>
      <c r="X39" s="80" t="s">
        <v>287</v>
      </c>
      <c r="Y39" s="111">
        <f>(POWER((U6*0.1),2)*(U13*0.1))</f>
        <v>0</v>
      </c>
      <c r="Z39" s="79" t="s">
        <v>307</v>
      </c>
      <c r="AA39" s="112">
        <f t="shared" si="0"/>
        <v>0</v>
      </c>
      <c r="AB39" s="79" t="s">
        <v>308</v>
      </c>
    </row>
    <row r="40" spans="1:28" ht="15.75">
      <c r="A40" s="63"/>
      <c r="B40" s="63"/>
      <c r="C40" s="296" t="s">
        <v>270</v>
      </c>
      <c r="D40" s="296"/>
      <c r="E40" s="296"/>
      <c r="F40" s="296"/>
      <c r="G40" s="301"/>
      <c r="H40" s="301"/>
      <c r="I40" s="301"/>
      <c r="J40" s="301"/>
      <c r="K40" s="63"/>
      <c r="L40" s="63"/>
      <c r="M40" s="63"/>
      <c r="N40" s="63"/>
      <c r="O40" s="63"/>
      <c r="P40" s="63"/>
      <c r="Q40" s="63"/>
      <c r="R40" s="63"/>
      <c r="X40" s="80" t="s">
        <v>288</v>
      </c>
      <c r="Y40" s="111">
        <f>(POWER((U6*0.1),2)*(U14*0.1))</f>
        <v>0</v>
      </c>
      <c r="Z40" s="79" t="s">
        <v>307</v>
      </c>
      <c r="AA40" s="112">
        <f t="shared" si="0"/>
        <v>0</v>
      </c>
      <c r="AB40" s="79" t="s">
        <v>308</v>
      </c>
    </row>
    <row r="41" spans="1:28" ht="15.75" thickBo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X41" s="86" t="s">
        <v>292</v>
      </c>
      <c r="Y41" s="113" t="e">
        <f>(Y35-Y36)/U16</f>
        <v>#DIV/0!</v>
      </c>
      <c r="Z41" s="85" t="s">
        <v>309</v>
      </c>
      <c r="AA41" s="114" t="e">
        <f t="shared" si="0"/>
        <v>#DIV/0!</v>
      </c>
      <c r="AB41" s="85" t="s">
        <v>310</v>
      </c>
    </row>
    <row r="42" spans="1:28" ht="15.75" thickTop="1"/>
  </sheetData>
  <mergeCells count="77">
    <mergeCell ref="U21:V21"/>
    <mergeCell ref="Y21:Z21"/>
    <mergeCell ref="X33:AB33"/>
    <mergeCell ref="Y34:Z34"/>
    <mergeCell ref="AA34:AB34"/>
    <mergeCell ref="V24:Z27"/>
    <mergeCell ref="U11:V11"/>
    <mergeCell ref="Y11:Z11"/>
    <mergeCell ref="AA11:AB11"/>
    <mergeCell ref="U17:V17"/>
    <mergeCell ref="Y17:Z17"/>
    <mergeCell ref="AA17:AB17"/>
    <mergeCell ref="T2:AB2"/>
    <mergeCell ref="T4:V4"/>
    <mergeCell ref="X4:AB4"/>
    <mergeCell ref="U5:V5"/>
    <mergeCell ref="Y5:Z5"/>
    <mergeCell ref="AA5:AB5"/>
    <mergeCell ref="C40:F40"/>
    <mergeCell ref="G40:J40"/>
    <mergeCell ref="M32:R32"/>
    <mergeCell ref="A33:F33"/>
    <mergeCell ref="G33:L33"/>
    <mergeCell ref="M33:R33"/>
    <mergeCell ref="A35:F35"/>
    <mergeCell ref="G35:L35"/>
    <mergeCell ref="M35:R35"/>
    <mergeCell ref="A36:F36"/>
    <mergeCell ref="G36:L36"/>
    <mergeCell ref="M36:R36"/>
    <mergeCell ref="C39:F39"/>
    <mergeCell ref="G39:J39"/>
    <mergeCell ref="A26:F26"/>
    <mergeCell ref="A27:F27"/>
    <mergeCell ref="G29:L29"/>
    <mergeCell ref="G30:L30"/>
    <mergeCell ref="A32:F32"/>
    <mergeCell ref="G32:L32"/>
    <mergeCell ref="A25:F25"/>
    <mergeCell ref="G25:L25"/>
    <mergeCell ref="M25:R25"/>
    <mergeCell ref="A18:F18"/>
    <mergeCell ref="M18:R18"/>
    <mergeCell ref="A19:F19"/>
    <mergeCell ref="M19:R19"/>
    <mergeCell ref="A21:F21"/>
    <mergeCell ref="M21:R21"/>
    <mergeCell ref="A22:F22"/>
    <mergeCell ref="M22:R22"/>
    <mergeCell ref="A24:F24"/>
    <mergeCell ref="G24:L24"/>
    <mergeCell ref="M24:R24"/>
    <mergeCell ref="A15:F15"/>
    <mergeCell ref="G15:L15"/>
    <mergeCell ref="A10:F10"/>
    <mergeCell ref="G10:L10"/>
    <mergeCell ref="N11:Q11"/>
    <mergeCell ref="A12:F12"/>
    <mergeCell ref="G12:L12"/>
    <mergeCell ref="M12:R12"/>
    <mergeCell ref="A13:F13"/>
    <mergeCell ref="G13:L13"/>
    <mergeCell ref="M13:R13"/>
    <mergeCell ref="A14:F14"/>
    <mergeCell ref="G14:L14"/>
    <mergeCell ref="K5:N5"/>
    <mergeCell ref="O5:R5"/>
    <mergeCell ref="K7:N7"/>
    <mergeCell ref="O7:R7"/>
    <mergeCell ref="K8:N8"/>
    <mergeCell ref="O8:R8"/>
    <mergeCell ref="K2:N2"/>
    <mergeCell ref="O2:R2"/>
    <mergeCell ref="K3:N3"/>
    <mergeCell ref="O3:R3"/>
    <mergeCell ref="K4:N4"/>
    <mergeCell ref="O4:R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F847-CB3C-44FB-8CBD-97D6FC8E5F3C}">
  <sheetPr>
    <tabColor theme="1" tint="0.499984740745262"/>
    <pageSetUpPr fitToPage="1"/>
  </sheetPr>
  <dimension ref="A1:N40"/>
  <sheetViews>
    <sheetView showGridLines="0" showRowColHeaders="0" topLeftCell="A3" workbookViewId="0">
      <selection activeCell="I17" sqref="I17"/>
    </sheetView>
  </sheetViews>
  <sheetFormatPr defaultRowHeight="15"/>
  <cols>
    <col min="1" max="1" width="20.7109375" customWidth="1"/>
    <col min="2" max="2" width="12.7109375" customWidth="1"/>
    <col min="3" max="3" width="20" customWidth="1"/>
    <col min="4" max="4" width="16.42578125" customWidth="1"/>
    <col min="5" max="5" width="15.140625" customWidth="1"/>
    <col min="6" max="6" width="12.7109375" customWidth="1"/>
    <col min="7" max="7" width="22" customWidth="1"/>
    <col min="8" max="8" width="23.5703125" customWidth="1"/>
    <col min="9" max="9" width="24.85546875" customWidth="1"/>
    <col min="10" max="10" width="16.28515625" customWidth="1"/>
    <col min="13" max="13" width="19.42578125" customWidth="1"/>
    <col min="14" max="14" width="15" customWidth="1"/>
  </cols>
  <sheetData>
    <row r="1" spans="1:14" s="7" customFormat="1" ht="24.95" customHeight="1" thickBot="1">
      <c r="A1" s="3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  <c r="K1" s="5"/>
      <c r="L1" s="4" t="s">
        <v>22</v>
      </c>
      <c r="M1" s="119" t="s">
        <v>318</v>
      </c>
      <c r="N1" s="6" t="s">
        <v>23</v>
      </c>
    </row>
    <row r="2" spans="1:14">
      <c r="A2" s="8" t="s">
        <v>24</v>
      </c>
      <c r="B2" s="9">
        <v>10.1</v>
      </c>
      <c r="C2" s="9">
        <v>80</v>
      </c>
      <c r="D2" s="9">
        <v>54</v>
      </c>
      <c r="E2" s="9">
        <v>22336</v>
      </c>
      <c r="F2" s="10">
        <v>455</v>
      </c>
      <c r="G2" s="10" t="s">
        <v>25</v>
      </c>
      <c r="H2" s="10" t="s">
        <v>26</v>
      </c>
      <c r="I2" s="9">
        <v>14.7</v>
      </c>
      <c r="J2" s="9">
        <v>55.15</v>
      </c>
      <c r="L2" s="9">
        <v>1</v>
      </c>
      <c r="M2" s="18" t="s">
        <v>321</v>
      </c>
      <c r="N2" s="11" t="s">
        <v>27</v>
      </c>
    </row>
    <row r="3" spans="1:14" s="15" customFormat="1">
      <c r="A3" s="12" t="s">
        <v>28</v>
      </c>
      <c r="B3" s="13"/>
      <c r="C3" s="13">
        <v>90</v>
      </c>
      <c r="D3" s="13">
        <v>102.4</v>
      </c>
      <c r="E3" s="13">
        <v>26535</v>
      </c>
      <c r="F3" s="13">
        <v>720</v>
      </c>
      <c r="G3" s="14" t="s">
        <v>29</v>
      </c>
      <c r="H3" s="14" t="s">
        <v>30</v>
      </c>
      <c r="I3" s="13">
        <v>17.7</v>
      </c>
      <c r="J3" s="13">
        <v>75.2</v>
      </c>
      <c r="L3" s="13">
        <v>2</v>
      </c>
      <c r="M3" s="13"/>
      <c r="N3" s="16" t="s">
        <v>31</v>
      </c>
    </row>
    <row r="4" spans="1:14">
      <c r="A4" s="17" t="s">
        <v>32</v>
      </c>
      <c r="B4" s="18"/>
      <c r="C4" s="18">
        <v>100</v>
      </c>
      <c r="D4" s="18">
        <v>114.8</v>
      </c>
      <c r="E4" s="18">
        <v>24308</v>
      </c>
      <c r="F4" s="18">
        <v>720</v>
      </c>
      <c r="G4" s="19" t="s">
        <v>29</v>
      </c>
      <c r="H4" s="19" t="s">
        <v>33</v>
      </c>
      <c r="I4" s="18">
        <v>17.7</v>
      </c>
      <c r="J4" s="18">
        <v>75.2</v>
      </c>
      <c r="L4" s="18">
        <v>3</v>
      </c>
      <c r="M4" s="18"/>
      <c r="N4" s="11" t="s">
        <v>34</v>
      </c>
    </row>
    <row r="5" spans="1:14" s="15" customFormat="1">
      <c r="A5" s="12" t="s">
        <v>35</v>
      </c>
      <c r="B5" s="13"/>
      <c r="C5" s="13">
        <v>100</v>
      </c>
      <c r="D5" s="13">
        <v>77</v>
      </c>
      <c r="E5" s="13">
        <v>22394</v>
      </c>
      <c r="F5" s="13">
        <v>503</v>
      </c>
      <c r="G5" s="14" t="s">
        <v>36</v>
      </c>
      <c r="H5" s="14" t="s">
        <v>37</v>
      </c>
      <c r="I5" s="13">
        <v>14.8</v>
      </c>
      <c r="J5" s="13">
        <v>55.1</v>
      </c>
      <c r="L5" s="13">
        <v>4</v>
      </c>
      <c r="M5" s="13"/>
      <c r="N5" s="16" t="s">
        <v>38</v>
      </c>
    </row>
    <row r="6" spans="1:14">
      <c r="A6" s="17" t="s">
        <v>39</v>
      </c>
      <c r="B6" s="18"/>
      <c r="C6" s="18">
        <v>63</v>
      </c>
      <c r="D6" s="18">
        <v>40</v>
      </c>
      <c r="E6" s="18">
        <v>18000</v>
      </c>
      <c r="F6" s="18">
        <v>398</v>
      </c>
      <c r="G6" s="19" t="s">
        <v>40</v>
      </c>
      <c r="H6" s="19" t="s">
        <v>41</v>
      </c>
      <c r="I6" s="18">
        <v>13.7402</v>
      </c>
      <c r="J6" s="18">
        <v>52</v>
      </c>
      <c r="L6" s="18">
        <v>5</v>
      </c>
      <c r="M6" s="154" t="s">
        <v>353</v>
      </c>
      <c r="N6" s="11" t="s">
        <v>42</v>
      </c>
    </row>
    <row r="7" spans="1:14" s="15" customFormat="1">
      <c r="A7" s="12" t="s">
        <v>43</v>
      </c>
      <c r="B7" s="13"/>
      <c r="C7" s="13">
        <v>63</v>
      </c>
      <c r="D7" s="13">
        <v>26.6</v>
      </c>
      <c r="E7" s="13">
        <v>29725</v>
      </c>
      <c r="F7" s="13">
        <v>398</v>
      </c>
      <c r="G7" s="14" t="s">
        <v>40</v>
      </c>
      <c r="H7" s="14" t="s">
        <v>41</v>
      </c>
      <c r="I7" s="13">
        <v>13.8</v>
      </c>
      <c r="J7" s="13">
        <v>52</v>
      </c>
      <c r="L7" s="13">
        <v>6</v>
      </c>
      <c r="M7" s="13"/>
      <c r="N7" s="16" t="s">
        <v>44</v>
      </c>
    </row>
    <row r="8" spans="1:14">
      <c r="A8" s="17" t="s">
        <v>45</v>
      </c>
      <c r="B8" s="18"/>
      <c r="C8" s="18">
        <v>90</v>
      </c>
      <c r="D8" s="18">
        <v>68.599999999999994</v>
      </c>
      <c r="E8" s="18">
        <v>1769</v>
      </c>
      <c r="F8" s="18">
        <v>500</v>
      </c>
      <c r="G8" s="19" t="s">
        <v>46</v>
      </c>
      <c r="H8" s="19" t="s">
        <v>26</v>
      </c>
      <c r="I8" s="18">
        <v>14.7</v>
      </c>
      <c r="J8" s="18">
        <v>55.12</v>
      </c>
      <c r="L8" s="18">
        <v>7</v>
      </c>
      <c r="M8" s="18"/>
      <c r="N8" s="11" t="s">
        <v>47</v>
      </c>
    </row>
    <row r="9" spans="1:14" s="15" customFormat="1">
      <c r="A9" s="12" t="s">
        <v>48</v>
      </c>
      <c r="B9" s="13"/>
      <c r="C9" s="13">
        <v>80</v>
      </c>
      <c r="D9" s="13">
        <v>54</v>
      </c>
      <c r="E9" s="13">
        <v>22330</v>
      </c>
      <c r="F9" s="13">
        <v>500</v>
      </c>
      <c r="G9" s="14" t="s">
        <v>25</v>
      </c>
      <c r="H9" s="20" t="s">
        <v>26</v>
      </c>
      <c r="I9" s="13">
        <v>22.63</v>
      </c>
      <c r="J9" s="13">
        <v>55.15</v>
      </c>
      <c r="L9" s="13">
        <v>8</v>
      </c>
      <c r="M9" s="155" t="s">
        <v>352</v>
      </c>
      <c r="N9" s="16" t="s">
        <v>49</v>
      </c>
    </row>
    <row r="10" spans="1:14">
      <c r="A10" s="17" t="s">
        <v>50</v>
      </c>
      <c r="B10" s="18"/>
      <c r="C10" s="18">
        <v>40</v>
      </c>
      <c r="D10" s="18">
        <v>6.15</v>
      </c>
      <c r="E10" s="18">
        <v>26106</v>
      </c>
      <c r="F10" s="18">
        <v>110</v>
      </c>
      <c r="G10" s="19" t="s">
        <v>51</v>
      </c>
      <c r="H10" s="19" t="s">
        <v>52</v>
      </c>
      <c r="I10" s="18">
        <v>7.8</v>
      </c>
      <c r="J10" s="18">
        <v>28.3</v>
      </c>
      <c r="L10" s="18">
        <v>9</v>
      </c>
      <c r="M10" s="18" t="s">
        <v>319</v>
      </c>
      <c r="N10" s="11" t="s">
        <v>53</v>
      </c>
    </row>
    <row r="11" spans="1:14" s="15" customFormat="1">
      <c r="A11" s="12" t="s">
        <v>54</v>
      </c>
      <c r="B11" s="13">
        <v>1</v>
      </c>
      <c r="C11" s="13">
        <v>40</v>
      </c>
      <c r="D11" s="13">
        <v>4.3</v>
      </c>
      <c r="E11" s="13">
        <v>25665</v>
      </c>
      <c r="F11" s="13">
        <v>110</v>
      </c>
      <c r="G11" s="14" t="s">
        <v>55</v>
      </c>
      <c r="H11" s="14" t="s">
        <v>52</v>
      </c>
      <c r="I11" s="13">
        <v>8.6</v>
      </c>
      <c r="J11" s="13">
        <v>29.9</v>
      </c>
      <c r="L11" s="13">
        <v>10</v>
      </c>
      <c r="M11" s="13" t="s">
        <v>354</v>
      </c>
      <c r="N11" s="16" t="s">
        <v>56</v>
      </c>
    </row>
    <row r="12" spans="1:14">
      <c r="A12" s="17" t="s">
        <v>57</v>
      </c>
      <c r="B12" s="18"/>
      <c r="C12" s="18">
        <v>28</v>
      </c>
      <c r="D12" s="18">
        <v>2.6</v>
      </c>
      <c r="E12" s="18">
        <v>35380</v>
      </c>
      <c r="F12" s="18">
        <v>80</v>
      </c>
      <c r="G12" s="19" t="s">
        <v>58</v>
      </c>
      <c r="H12" s="19" t="s">
        <v>59</v>
      </c>
      <c r="I12" s="18">
        <v>7.8</v>
      </c>
      <c r="J12" s="18">
        <v>26.4</v>
      </c>
      <c r="L12" s="18">
        <v>11</v>
      </c>
      <c r="M12" s="18"/>
      <c r="N12" s="11" t="s">
        <v>56</v>
      </c>
    </row>
    <row r="13" spans="1:14" s="15" customFormat="1">
      <c r="A13" s="12" t="s">
        <v>60</v>
      </c>
      <c r="B13" s="13"/>
      <c r="C13" s="13">
        <v>26</v>
      </c>
      <c r="D13" s="13">
        <v>1.65</v>
      </c>
      <c r="E13" s="13">
        <v>30312</v>
      </c>
      <c r="F13" s="13">
        <v>60</v>
      </c>
      <c r="G13" s="14" t="s">
        <v>61</v>
      </c>
      <c r="H13" s="14" t="s">
        <v>62</v>
      </c>
      <c r="I13" s="13">
        <v>6.6</v>
      </c>
      <c r="J13" s="13">
        <v>23.6</v>
      </c>
      <c r="L13" s="13">
        <v>12</v>
      </c>
      <c r="M13" s="13"/>
      <c r="N13" s="16" t="s">
        <v>63</v>
      </c>
    </row>
    <row r="14" spans="1:14">
      <c r="A14" s="17" t="s">
        <v>64</v>
      </c>
      <c r="B14" s="18"/>
      <c r="C14" s="18">
        <v>40</v>
      </c>
      <c r="D14" s="18">
        <v>2.77</v>
      </c>
      <c r="E14" s="18">
        <v>21030</v>
      </c>
      <c r="F14" s="18">
        <v>80</v>
      </c>
      <c r="G14" s="19" t="s">
        <v>58</v>
      </c>
      <c r="H14" s="19" t="s">
        <v>59</v>
      </c>
      <c r="I14" s="18">
        <v>7.8</v>
      </c>
      <c r="J14" s="18">
        <v>26.4</v>
      </c>
      <c r="L14" s="18">
        <v>13</v>
      </c>
      <c r="M14" s="18"/>
      <c r="N14" s="11" t="s">
        <v>53</v>
      </c>
    </row>
    <row r="15" spans="1:14" s="15" customFormat="1">
      <c r="A15" s="12" t="s">
        <v>65</v>
      </c>
      <c r="B15" s="13">
        <v>16.399999999999999</v>
      </c>
      <c r="C15" s="13">
        <v>36</v>
      </c>
      <c r="D15" s="13">
        <v>4.9000000000000004</v>
      </c>
      <c r="E15" s="13">
        <v>17694</v>
      </c>
      <c r="F15" s="13">
        <v>110</v>
      </c>
      <c r="G15" s="14" t="s">
        <v>66</v>
      </c>
      <c r="H15" s="14" t="s">
        <v>67</v>
      </c>
      <c r="I15" s="13">
        <v>7.8</v>
      </c>
      <c r="J15" s="13">
        <v>23.6</v>
      </c>
      <c r="L15" s="13">
        <v>14</v>
      </c>
      <c r="M15" s="13" t="s">
        <v>319</v>
      </c>
      <c r="N15" s="16" t="s">
        <v>53</v>
      </c>
    </row>
    <row r="16" spans="1:14">
      <c r="A16" s="17" t="s">
        <v>68</v>
      </c>
      <c r="B16" s="18">
        <v>1</v>
      </c>
      <c r="C16" s="18">
        <v>36</v>
      </c>
      <c r="D16" s="18">
        <v>4.9000000000000004</v>
      </c>
      <c r="E16" s="18"/>
      <c r="F16" s="18">
        <v>80</v>
      </c>
      <c r="G16" s="19" t="s">
        <v>51</v>
      </c>
      <c r="H16" s="19" t="s">
        <v>59</v>
      </c>
      <c r="I16" s="18">
        <v>7.8</v>
      </c>
      <c r="J16" s="18">
        <v>26.4</v>
      </c>
      <c r="L16" s="18">
        <v>15</v>
      </c>
      <c r="M16" s="18"/>
      <c r="N16" s="11" t="s">
        <v>69</v>
      </c>
    </row>
    <row r="17" spans="1:14" s="15" customFormat="1">
      <c r="A17" s="12" t="s">
        <v>70</v>
      </c>
      <c r="B17" s="13"/>
      <c r="C17" s="13">
        <v>28</v>
      </c>
      <c r="D17" s="13">
        <v>1.9</v>
      </c>
      <c r="E17" s="13">
        <v>26106</v>
      </c>
      <c r="F17" s="13">
        <v>72</v>
      </c>
      <c r="G17" s="14" t="s">
        <v>71</v>
      </c>
      <c r="H17" s="14" t="s">
        <v>72</v>
      </c>
      <c r="I17" s="13">
        <v>6.6</v>
      </c>
      <c r="J17" s="13">
        <v>23.6</v>
      </c>
      <c r="L17" s="13">
        <v>16</v>
      </c>
      <c r="M17" s="13"/>
      <c r="N17" s="16" t="s">
        <v>73</v>
      </c>
    </row>
    <row r="18" spans="1:14">
      <c r="A18" s="17" t="s">
        <v>74</v>
      </c>
      <c r="B18" s="18"/>
      <c r="C18" s="18">
        <v>26</v>
      </c>
      <c r="D18" s="18">
        <v>1.65</v>
      </c>
      <c r="E18" s="18">
        <v>30312</v>
      </c>
      <c r="F18" s="18">
        <v>60</v>
      </c>
      <c r="G18" s="19" t="s">
        <v>75</v>
      </c>
      <c r="H18" s="19" t="s">
        <v>62</v>
      </c>
      <c r="I18" s="18">
        <v>6.6</v>
      </c>
      <c r="J18" s="18">
        <v>23.6</v>
      </c>
      <c r="L18" s="18">
        <v>17</v>
      </c>
      <c r="M18" s="18"/>
      <c r="N18" s="11" t="s">
        <v>73</v>
      </c>
    </row>
    <row r="19" spans="1:14" s="15" customFormat="1">
      <c r="A19" s="12" t="s">
        <v>76</v>
      </c>
      <c r="B19" s="13"/>
      <c r="C19" s="13">
        <v>26</v>
      </c>
      <c r="D19" s="13">
        <v>1.65</v>
      </c>
      <c r="E19" s="13">
        <v>30312</v>
      </c>
      <c r="F19" s="13">
        <v>60</v>
      </c>
      <c r="G19" s="14" t="s">
        <v>75</v>
      </c>
      <c r="H19" s="14" t="s">
        <v>62</v>
      </c>
      <c r="I19" s="13">
        <v>6.6</v>
      </c>
      <c r="J19" s="13">
        <v>23.6</v>
      </c>
      <c r="L19" s="13">
        <v>18</v>
      </c>
      <c r="M19" s="13" t="s">
        <v>355</v>
      </c>
      <c r="N19" s="16" t="s">
        <v>63</v>
      </c>
    </row>
    <row r="20" spans="1:14">
      <c r="A20" s="17" t="s">
        <v>77</v>
      </c>
      <c r="B20" s="18">
        <v>1</v>
      </c>
      <c r="C20" s="18">
        <v>19</v>
      </c>
      <c r="D20" s="18">
        <v>0.5</v>
      </c>
      <c r="E20" s="18">
        <v>28420</v>
      </c>
      <c r="F20" s="18">
        <v>15</v>
      </c>
      <c r="G20" s="19" t="s">
        <v>78</v>
      </c>
      <c r="H20" s="19" t="s">
        <v>79</v>
      </c>
      <c r="I20" s="18">
        <v>5.1100000000000003</v>
      </c>
      <c r="J20" s="18">
        <v>16</v>
      </c>
      <c r="L20" s="18">
        <v>19</v>
      </c>
      <c r="M20" s="18"/>
      <c r="N20" s="2"/>
    </row>
    <row r="21" spans="1:14" s="15" customFormat="1">
      <c r="A21" s="12" t="s">
        <v>80</v>
      </c>
      <c r="B21" s="13"/>
      <c r="C21" s="13">
        <v>45</v>
      </c>
      <c r="D21" s="13">
        <v>8.0500000000000007</v>
      </c>
      <c r="E21" s="13">
        <v>25085</v>
      </c>
      <c r="F21" s="13">
        <v>180</v>
      </c>
      <c r="G21" s="14" t="s">
        <v>81</v>
      </c>
      <c r="H21" s="14" t="s">
        <v>82</v>
      </c>
      <c r="I21" s="14">
        <v>9.8000000000000007</v>
      </c>
      <c r="J21" s="13">
        <v>37.4</v>
      </c>
      <c r="L21" s="13">
        <v>20</v>
      </c>
      <c r="M21" s="13" t="s">
        <v>356</v>
      </c>
      <c r="N21" s="16" t="s">
        <v>83</v>
      </c>
    </row>
    <row r="22" spans="1:14">
      <c r="A22" s="17" t="s">
        <v>84</v>
      </c>
      <c r="B22" s="18"/>
      <c r="C22" s="18">
        <v>40</v>
      </c>
      <c r="D22" s="18">
        <v>6.15</v>
      </c>
      <c r="E22" s="18">
        <v>26100</v>
      </c>
      <c r="F22" s="18">
        <v>110</v>
      </c>
      <c r="G22" s="19" t="s">
        <v>51</v>
      </c>
      <c r="H22" s="19" t="s">
        <v>85</v>
      </c>
      <c r="I22" s="18">
        <v>7.8</v>
      </c>
      <c r="J22" s="18">
        <v>28.3</v>
      </c>
      <c r="L22" s="18">
        <v>21</v>
      </c>
      <c r="M22" s="18"/>
      <c r="N22" s="11" t="s">
        <v>53</v>
      </c>
    </row>
    <row r="23" spans="1:14" s="15" customFormat="1">
      <c r="A23" s="12" t="s">
        <v>86</v>
      </c>
      <c r="B23" s="13"/>
      <c r="C23" s="13">
        <v>56</v>
      </c>
      <c r="D23" s="13">
        <v>14.102</v>
      </c>
      <c r="E23" s="13">
        <v>19410</v>
      </c>
      <c r="F23" s="13">
        <v>200</v>
      </c>
      <c r="G23" s="14" t="s">
        <v>87</v>
      </c>
      <c r="H23" s="14" t="s">
        <v>88</v>
      </c>
      <c r="I23" s="13">
        <v>9.8000000000000007</v>
      </c>
      <c r="J23" s="13">
        <v>37.4</v>
      </c>
      <c r="L23" s="13">
        <v>22</v>
      </c>
      <c r="M23" s="13"/>
      <c r="N23" s="16" t="s">
        <v>89</v>
      </c>
    </row>
    <row r="24" spans="1:14">
      <c r="A24" s="17" t="s">
        <v>90</v>
      </c>
      <c r="B24" s="18"/>
      <c r="C24" s="18">
        <v>45</v>
      </c>
      <c r="D24" s="18">
        <v>11.2</v>
      </c>
      <c r="E24" s="18">
        <v>2115</v>
      </c>
      <c r="F24" s="18">
        <v>197</v>
      </c>
      <c r="G24" s="19" t="s">
        <v>87</v>
      </c>
      <c r="H24" s="19" t="s">
        <v>88</v>
      </c>
      <c r="I24" s="18">
        <v>9.8000000000000007</v>
      </c>
      <c r="J24" s="18">
        <v>37.4</v>
      </c>
      <c r="L24" s="18">
        <v>23</v>
      </c>
      <c r="M24" s="18" t="s">
        <v>356</v>
      </c>
      <c r="N24" s="11" t="s">
        <v>53</v>
      </c>
    </row>
    <row r="25" spans="1:14" s="15" customFormat="1">
      <c r="A25" s="12" t="s">
        <v>91</v>
      </c>
      <c r="B25" s="13"/>
      <c r="C25" s="13">
        <v>63</v>
      </c>
      <c r="D25" s="13">
        <v>23.5</v>
      </c>
      <c r="E25" s="13">
        <v>22480</v>
      </c>
      <c r="F25" s="13">
        <v>309</v>
      </c>
      <c r="G25" s="14" t="s">
        <v>92</v>
      </c>
      <c r="H25" s="14" t="s">
        <v>93</v>
      </c>
      <c r="I25" s="13">
        <v>12.6</v>
      </c>
      <c r="J25" s="13">
        <v>45.3</v>
      </c>
      <c r="L25" s="13">
        <v>24</v>
      </c>
      <c r="M25" s="13"/>
      <c r="N25" s="16" t="s">
        <v>42</v>
      </c>
    </row>
    <row r="26" spans="1:14">
      <c r="A26" s="17" t="s">
        <v>94</v>
      </c>
      <c r="B26" s="18">
        <v>11.9</v>
      </c>
      <c r="C26" s="18">
        <v>63</v>
      </c>
      <c r="D26" s="18">
        <v>30.1</v>
      </c>
      <c r="E26" s="18">
        <v>22475</v>
      </c>
      <c r="F26" s="18">
        <v>300</v>
      </c>
      <c r="G26" s="19" t="s">
        <v>95</v>
      </c>
      <c r="H26" s="19" t="s">
        <v>96</v>
      </c>
      <c r="I26" s="18">
        <v>12.59</v>
      </c>
      <c r="J26" s="18">
        <v>45.2</v>
      </c>
      <c r="L26" s="18">
        <v>25</v>
      </c>
      <c r="M26" s="18" t="s">
        <v>357</v>
      </c>
      <c r="N26" s="11" t="s">
        <v>97</v>
      </c>
    </row>
    <row r="27" spans="1:14" s="15" customFormat="1">
      <c r="A27" s="12" t="s">
        <v>98</v>
      </c>
      <c r="B27" s="13"/>
      <c r="C27" s="13">
        <v>63</v>
      </c>
      <c r="D27" s="13">
        <v>20</v>
      </c>
      <c r="E27" s="13">
        <v>22475</v>
      </c>
      <c r="F27" s="13">
        <v>280</v>
      </c>
      <c r="G27" s="14" t="s">
        <v>95</v>
      </c>
      <c r="H27" s="14" t="s">
        <v>93</v>
      </c>
      <c r="I27" s="13">
        <v>18.3</v>
      </c>
      <c r="J27" s="13">
        <v>45.3</v>
      </c>
      <c r="L27" s="13">
        <v>26</v>
      </c>
      <c r="M27" s="13"/>
      <c r="N27" s="16" t="s">
        <v>42</v>
      </c>
    </row>
    <row r="28" spans="1:14">
      <c r="A28" s="17" t="s">
        <v>99</v>
      </c>
      <c r="B28" s="18"/>
      <c r="C28" s="18">
        <v>36</v>
      </c>
      <c r="D28" s="18">
        <v>4.6500000000000004</v>
      </c>
      <c r="E28" s="18">
        <v>32270</v>
      </c>
      <c r="F28" s="18">
        <v>200</v>
      </c>
      <c r="G28" s="19" t="s">
        <v>100</v>
      </c>
      <c r="H28" s="19" t="s">
        <v>101</v>
      </c>
      <c r="I28" s="18">
        <v>9.84</v>
      </c>
      <c r="J28" s="18">
        <v>26.37</v>
      </c>
      <c r="L28" s="18">
        <v>27</v>
      </c>
      <c r="M28" s="18" t="s">
        <v>358</v>
      </c>
      <c r="N28" s="2"/>
    </row>
    <row r="29" spans="1:14" s="15" customFormat="1">
      <c r="A29" s="12" t="s">
        <v>102</v>
      </c>
      <c r="B29" s="13"/>
      <c r="C29" s="13">
        <v>40</v>
      </c>
      <c r="D29" s="13">
        <v>6.7</v>
      </c>
      <c r="E29" s="13">
        <v>31763</v>
      </c>
      <c r="F29" s="13">
        <v>140</v>
      </c>
      <c r="G29" s="14" t="s">
        <v>103</v>
      </c>
      <c r="H29" s="14" t="s">
        <v>104</v>
      </c>
      <c r="I29" s="13">
        <v>9.8000000000000007</v>
      </c>
      <c r="J29" s="13">
        <v>23.6</v>
      </c>
      <c r="L29" s="13">
        <v>28</v>
      </c>
      <c r="M29" s="13" t="s">
        <v>319</v>
      </c>
      <c r="N29" s="16" t="s">
        <v>53</v>
      </c>
    </row>
    <row r="30" spans="1:14">
      <c r="A30" s="17" t="s">
        <v>105</v>
      </c>
      <c r="B30" s="18"/>
      <c r="C30" s="18">
        <v>40</v>
      </c>
      <c r="D30" s="18">
        <v>6.15</v>
      </c>
      <c r="E30" s="18">
        <v>21030</v>
      </c>
      <c r="F30" s="18">
        <v>110</v>
      </c>
      <c r="G30" s="19" t="s">
        <v>51</v>
      </c>
      <c r="H30" s="19" t="s">
        <v>85</v>
      </c>
      <c r="I30" s="18">
        <v>7.8</v>
      </c>
      <c r="J30" s="18">
        <v>28.3</v>
      </c>
      <c r="L30" s="18">
        <v>29</v>
      </c>
      <c r="M30" s="18"/>
      <c r="N30" s="11" t="s">
        <v>53</v>
      </c>
    </row>
    <row r="31" spans="1:14" s="15" customFormat="1">
      <c r="A31" s="12" t="s">
        <v>106</v>
      </c>
      <c r="B31" s="13"/>
      <c r="C31" s="13">
        <v>80</v>
      </c>
      <c r="D31" s="13">
        <v>47.2</v>
      </c>
      <c r="E31" s="13">
        <v>18415</v>
      </c>
      <c r="F31" s="13">
        <v>398</v>
      </c>
      <c r="G31" s="14" t="s">
        <v>107</v>
      </c>
      <c r="H31" s="14" t="s">
        <v>41</v>
      </c>
      <c r="I31" s="13">
        <v>13.74</v>
      </c>
      <c r="J31" s="13">
        <v>52</v>
      </c>
      <c r="L31" s="13">
        <v>30</v>
      </c>
      <c r="M31" s="13"/>
      <c r="N31" s="16" t="s">
        <v>108</v>
      </c>
    </row>
    <row r="32" spans="1:14">
      <c r="A32" s="17" t="s">
        <v>109</v>
      </c>
      <c r="B32" s="18"/>
      <c r="C32" s="18">
        <v>80</v>
      </c>
      <c r="D32" s="18">
        <v>47.68</v>
      </c>
      <c r="E32" s="18">
        <v>22336</v>
      </c>
      <c r="F32" s="18">
        <v>360</v>
      </c>
      <c r="G32" s="19" t="s">
        <v>110</v>
      </c>
      <c r="H32" s="19" t="s">
        <v>111</v>
      </c>
      <c r="I32" s="18">
        <v>13.74</v>
      </c>
      <c r="J32" s="18">
        <v>52</v>
      </c>
      <c r="L32" s="18">
        <v>31</v>
      </c>
      <c r="M32" s="18"/>
      <c r="N32" s="11" t="s">
        <v>47</v>
      </c>
    </row>
    <row r="33" spans="1:14" s="15" customFormat="1">
      <c r="A33" s="12"/>
      <c r="B33" s="13"/>
      <c r="C33" s="13"/>
      <c r="D33" s="13"/>
      <c r="E33" s="13"/>
      <c r="F33" s="13"/>
      <c r="G33" s="13"/>
      <c r="H33" s="13"/>
      <c r="I33" s="13"/>
      <c r="J33" s="13"/>
      <c r="L33" s="13"/>
      <c r="M33" s="13"/>
      <c r="N33" s="21"/>
    </row>
    <row r="35" spans="1:14">
      <c r="A35" s="2" t="s">
        <v>117</v>
      </c>
      <c r="C35" s="2" t="s">
        <v>122</v>
      </c>
      <c r="E35" s="2" t="s">
        <v>124</v>
      </c>
      <c r="G35" s="143" t="s">
        <v>315</v>
      </c>
      <c r="H35" s="2" t="s">
        <v>332</v>
      </c>
      <c r="I35" s="143" t="s">
        <v>336</v>
      </c>
      <c r="J35" s="2" t="s">
        <v>337</v>
      </c>
      <c r="K35" s="18">
        <v>1</v>
      </c>
      <c r="L35" s="146" t="s">
        <v>341</v>
      </c>
    </row>
    <row r="36" spans="1:14">
      <c r="A36" s="2" t="s">
        <v>118</v>
      </c>
      <c r="C36" s="2" t="s">
        <v>123</v>
      </c>
      <c r="E36" s="115">
        <f ca="1">TODAY()</f>
        <v>45002</v>
      </c>
      <c r="G36" s="143" t="s">
        <v>316</v>
      </c>
      <c r="H36" s="18" t="s">
        <v>333</v>
      </c>
      <c r="I36" s="144">
        <v>0.5</v>
      </c>
      <c r="J36" s="18" t="s">
        <v>196</v>
      </c>
      <c r="K36" s="18">
        <v>2</v>
      </c>
      <c r="L36" s="147" t="s">
        <v>342</v>
      </c>
    </row>
    <row r="37" spans="1:14">
      <c r="A37" s="2" t="s">
        <v>119</v>
      </c>
      <c r="C37" s="2" t="s">
        <v>125</v>
      </c>
      <c r="G37" s="143" t="s">
        <v>317</v>
      </c>
      <c r="H37" s="18" t="s">
        <v>334</v>
      </c>
      <c r="I37" s="144">
        <v>0.75</v>
      </c>
      <c r="J37" s="18" t="s">
        <v>338</v>
      </c>
      <c r="K37" s="18">
        <v>4</v>
      </c>
    </row>
    <row r="38" spans="1:14">
      <c r="A38" s="2" t="s">
        <v>120</v>
      </c>
      <c r="H38" s="18" t="s">
        <v>335</v>
      </c>
      <c r="J38" s="18" t="s">
        <v>339</v>
      </c>
      <c r="K38" s="18">
        <v>0</v>
      </c>
    </row>
    <row r="39" spans="1:14">
      <c r="A39" s="2" t="s">
        <v>121</v>
      </c>
    </row>
    <row r="40" spans="1:14">
      <c r="A40" s="2" t="s">
        <v>359</v>
      </c>
    </row>
  </sheetData>
  <sheetProtection algorithmName="SHA-512" hashValue="+91t5A3fYeyaUO9TgcjnUMM/lZpu6/corRg8X7Szs46jt5zY5wwubqYWnGwC72E9LCNlV88tOwMzd7vMBPyfrA==" saltValue="WLIHtH4NklNR6vMofgAytg==" spinCount="100000" sheet="1" objects="1" scenarios="1"/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PQM Setup Sheet</vt:lpstr>
      <vt:lpstr>Water Diagram</vt:lpstr>
      <vt:lpstr>PQM Data</vt:lpstr>
      <vt:lpstr>Inspection Report and Print</vt:lpstr>
      <vt:lpstr>Material Datasheet</vt:lpstr>
      <vt:lpstr>Process Testing</vt:lpstr>
      <vt:lpstr>DII Process Sheet</vt:lpstr>
      <vt:lpstr>Press info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Pena</dc:creator>
  <cp:lastModifiedBy>Christina Stenske</cp:lastModifiedBy>
  <cp:lastPrinted>2023-03-09T13:42:56Z</cp:lastPrinted>
  <dcterms:created xsi:type="dcterms:W3CDTF">2023-02-22T16:55:41Z</dcterms:created>
  <dcterms:modified xsi:type="dcterms:W3CDTF">2023-03-17T13:27:13Z</dcterms:modified>
</cp:coreProperties>
</file>